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mc:AlternateContent xmlns:mc="http://schemas.openxmlformats.org/markup-compatibility/2006">
    <mc:Choice Requires="x15">
      <x15ac:absPath xmlns:x15ac="http://schemas.microsoft.com/office/spreadsheetml/2010/11/ac" url="/Users/parthagarwal/Library/CloudStorage/Box-Box/SAFAC/Request Form Templates/2025-2026/"/>
    </mc:Choice>
  </mc:AlternateContent>
  <xr:revisionPtr revIDLastSave="0" documentId="13_ncr:1_{2ABC92C7-7FFD-4547-B802-07C6EA6F0FC6}" xr6:coauthVersionLast="47" xr6:coauthVersionMax="47" xr10:uidLastSave="{00000000-0000-0000-0000-000000000000}"/>
  <workbookProtection workbookAlgorithmName="SHA-512" workbookHashValue="hZ3L32mf/VOHhW6s+t/dyfetERLa+g/R5YyQihgUAfjyNpMjs4QzxDzbhFl1ABg8sQbbsNKdGFJJQVGnnw3rRw==" workbookSaltValue="k4lXkCnwDqQiVWb9DTVBVQ==" workbookSpinCount="100000" lockStructure="1"/>
  <bookViews>
    <workbookView xWindow="0" yWindow="760" windowWidth="30240" windowHeight="17240" tabRatio="500" activeTab="1" xr2:uid="{00000000-000D-0000-FFFF-FFFF00000000}"/>
  </bookViews>
  <sheets>
    <sheet name="Instructions" sheetId="5" r:id="rId1"/>
    <sheet name="Travel Sheet" sheetId="1" r:id="rId2"/>
    <sheet name="Summary for Importing" sheetId="8" state="hidden" r:id="rId3"/>
    <sheet name="Funding Categories" sheetId="3" state="hidden" r:id="rId4"/>
    <sheet name="FCS Detail (Club Sports Only)" sheetId="6" r:id="rId5"/>
    <sheet name="FCS Clubs" sheetId="9" state="hidden" r:id="rId6"/>
    <sheet name="Database" sheetId="7" state="hidden" r:id="rId7"/>
  </sheets>
  <definedNames>
    <definedName name="_xlnm._FilterDatabase" localSheetId="6" hidden="1">Database!$A$2:$B$2</definedName>
    <definedName name="Females">'Travel Sheet'!$E$21</definedName>
    <definedName name="Group">'Travel Sheet'!$C$24</definedName>
    <definedName name="In_State?">'Travel Sheet'!$C$17</definedName>
    <definedName name="Individual">'Travel Sheet'!$C$23</definedName>
    <definedName name="InState?">'Travel Sheet'!$C$17</definedName>
    <definedName name="Lodging?">'Travel Sheet'!$C$19</definedName>
    <definedName name="Males">'Travel Sheet'!$C$21</definedName>
    <definedName name="Miles">'Travel Sheet'!$C$18</definedName>
    <definedName name="_xlnm.Print_Area" localSheetId="1">'Travel Sheet'!$A$1:$AJ$43</definedName>
    <definedName name="Rental_miles">'Travel Sheet'!$E$24</definedName>
    <definedName name="Rental?">'Travel Sheet'!$E$23</definedName>
    <definedName name="RentalMiles">'Travel Sheet'!$E$24</definedName>
    <definedName name="Transport">'Travel Sheet'!$E$22</definedName>
    <definedName name="Transportation">'Travel Sheet'!$E$22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9" i="1" l="1"/>
  <c r="B23" i="1" l="1"/>
  <c r="A3" i="8" l="1"/>
  <c r="C3" i="8"/>
  <c r="A4" i="8"/>
  <c r="C4" i="8"/>
  <c r="A5" i="8"/>
  <c r="C5" i="8"/>
  <c r="A6" i="8"/>
  <c r="C6" i="8"/>
  <c r="A7" i="8"/>
  <c r="C7" i="8"/>
  <c r="A8" i="8"/>
  <c r="C8" i="8"/>
  <c r="D8" i="8"/>
  <c r="F8" i="8"/>
  <c r="G8" i="8"/>
  <c r="A9" i="8"/>
  <c r="C9" i="8"/>
  <c r="G9" i="8"/>
  <c r="D9" i="8" s="1"/>
  <c r="A10" i="8"/>
  <c r="C10" i="8"/>
  <c r="D10" i="8"/>
  <c r="F10" i="8"/>
  <c r="G10" i="8"/>
  <c r="A11" i="8"/>
  <c r="C11" i="8"/>
  <c r="G11" i="8"/>
  <c r="D11" i="8" s="1"/>
  <c r="A12" i="8"/>
  <c r="C12" i="8"/>
  <c r="D12" i="8"/>
  <c r="F12" i="8"/>
  <c r="G12" i="8"/>
  <c r="A13" i="8"/>
  <c r="C13" i="8"/>
  <c r="G13" i="8"/>
  <c r="D13" i="8" s="1"/>
  <c r="A14" i="8"/>
  <c r="C14" i="8"/>
  <c r="G14" i="8"/>
  <c r="D14" i="8" s="1"/>
  <c r="A15" i="8"/>
  <c r="C15" i="8"/>
  <c r="D15" i="8"/>
  <c r="F15" i="8"/>
  <c r="G15" i="8"/>
  <c r="A16" i="8"/>
  <c r="C16" i="8"/>
  <c r="F16" i="8"/>
  <c r="G16" i="8"/>
  <c r="D16" i="8" s="1"/>
  <c r="A17" i="8"/>
  <c r="C17" i="8"/>
  <c r="G17" i="8"/>
  <c r="D17" i="8" s="1"/>
  <c r="A18" i="8"/>
  <c r="C18" i="8"/>
  <c r="D18" i="8"/>
  <c r="F18" i="8"/>
  <c r="G18" i="8"/>
  <c r="A19" i="8"/>
  <c r="C19" i="8"/>
  <c r="G19" i="8"/>
  <c r="D19" i="8" s="1"/>
  <c r="A20" i="8"/>
  <c r="C20" i="8"/>
  <c r="D20" i="8"/>
  <c r="F20" i="8"/>
  <c r="G20" i="8"/>
  <c r="A21" i="8"/>
  <c r="C21" i="8"/>
  <c r="G21" i="8"/>
  <c r="F21" i="8" s="1"/>
  <c r="A22" i="8"/>
  <c r="C22" i="8"/>
  <c r="G22" i="8"/>
  <c r="D22" i="8" s="1"/>
  <c r="A23" i="8"/>
  <c r="C23" i="8"/>
  <c r="D23" i="8"/>
  <c r="F23" i="8"/>
  <c r="G23" i="8"/>
  <c r="A24" i="8"/>
  <c r="C24" i="8"/>
  <c r="F24" i="8"/>
  <c r="G24" i="8"/>
  <c r="D24" i="8" s="1"/>
  <c r="A25" i="8"/>
  <c r="C25" i="8"/>
  <c r="G25" i="8"/>
  <c r="D25" i="8" s="1"/>
  <c r="A26" i="8"/>
  <c r="C26" i="8"/>
  <c r="D26" i="8"/>
  <c r="F26" i="8"/>
  <c r="G26" i="8"/>
  <c r="A27" i="8"/>
  <c r="C27" i="8"/>
  <c r="G27" i="8"/>
  <c r="D27" i="8" s="1"/>
  <c r="A28" i="8"/>
  <c r="C28" i="8"/>
  <c r="D28" i="8"/>
  <c r="F28" i="8"/>
  <c r="G28" i="8"/>
  <c r="A29" i="8"/>
  <c r="C29" i="8"/>
  <c r="G29" i="8"/>
  <c r="F29" i="8" s="1"/>
  <c r="A30" i="8"/>
  <c r="C30" i="8"/>
  <c r="G30" i="8"/>
  <c r="D30" i="8" s="1"/>
  <c r="A31" i="8"/>
  <c r="C31" i="8"/>
  <c r="D31" i="8"/>
  <c r="F31" i="8"/>
  <c r="G31" i="8"/>
  <c r="A32" i="8"/>
  <c r="C32" i="8"/>
  <c r="F32" i="8"/>
  <c r="G32" i="8"/>
  <c r="D32" i="8" s="1"/>
  <c r="A33" i="8"/>
  <c r="C33" i="8"/>
  <c r="G33" i="8"/>
  <c r="D33" i="8" s="1"/>
  <c r="A34" i="8"/>
  <c r="C34" i="8"/>
  <c r="D34" i="8"/>
  <c r="F34" i="8"/>
  <c r="G34" i="8"/>
  <c r="A35" i="8"/>
  <c r="C35" i="8"/>
  <c r="G35" i="8"/>
  <c r="D35" i="8" s="1"/>
  <c r="A36" i="8"/>
  <c r="C36" i="8"/>
  <c r="D36" i="8"/>
  <c r="F36" i="8"/>
  <c r="G36" i="8"/>
  <c r="A37" i="8"/>
  <c r="C37" i="8"/>
  <c r="G37" i="8"/>
  <c r="D37" i="8" s="1"/>
  <c r="A38" i="8"/>
  <c r="C38" i="8"/>
  <c r="G38" i="8"/>
  <c r="F38" i="8" s="1"/>
  <c r="A39" i="8"/>
  <c r="C39" i="8"/>
  <c r="D39" i="8"/>
  <c r="F39" i="8"/>
  <c r="G39" i="8"/>
  <c r="A40" i="8"/>
  <c r="C40" i="8"/>
  <c r="F40" i="8"/>
  <c r="G40" i="8"/>
  <c r="D40" i="8" s="1"/>
  <c r="A41" i="8"/>
  <c r="C41" i="8"/>
  <c r="G41" i="8"/>
  <c r="D41" i="8" s="1"/>
  <c r="A42" i="8"/>
  <c r="C42" i="8"/>
  <c r="D42" i="8"/>
  <c r="F42" i="8"/>
  <c r="G42" i="8"/>
  <c r="A43" i="8"/>
  <c r="C43" i="8"/>
  <c r="G43" i="8"/>
  <c r="F43" i="8" s="1"/>
  <c r="A44" i="8"/>
  <c r="C44" i="8"/>
  <c r="D44" i="8"/>
  <c r="F44" i="8"/>
  <c r="G44" i="8"/>
  <c r="A45" i="8"/>
  <c r="C45" i="8"/>
  <c r="G45" i="8"/>
  <c r="D45" i="8" s="1"/>
  <c r="A46" i="8"/>
  <c r="C46" i="8"/>
  <c r="G46" i="8"/>
  <c r="D46" i="8" s="1"/>
  <c r="A47" i="8"/>
  <c r="C47" i="8"/>
  <c r="D47" i="8"/>
  <c r="F47" i="8"/>
  <c r="G47" i="8"/>
  <c r="A48" i="8"/>
  <c r="C48" i="8"/>
  <c r="F48" i="8"/>
  <c r="G48" i="8"/>
  <c r="D48" i="8" s="1"/>
  <c r="A49" i="8"/>
  <c r="C49" i="8"/>
  <c r="G49" i="8"/>
  <c r="D49" i="8" s="1"/>
  <c r="A50" i="8"/>
  <c r="C50" i="8"/>
  <c r="D50" i="8"/>
  <c r="F50" i="8"/>
  <c r="G50" i="8"/>
  <c r="A51" i="8"/>
  <c r="C51" i="8"/>
  <c r="G51" i="8"/>
  <c r="D51" i="8" s="1"/>
  <c r="A52" i="8"/>
  <c r="C52" i="8"/>
  <c r="D52" i="8"/>
  <c r="F52" i="8"/>
  <c r="G52" i="8"/>
  <c r="A53" i="8"/>
  <c r="C53" i="8"/>
  <c r="G53" i="8"/>
  <c r="F53" i="8" s="1"/>
  <c r="A54" i="8"/>
  <c r="C54" i="8"/>
  <c r="G54" i="8"/>
  <c r="D54" i="8" s="1"/>
  <c r="A55" i="8"/>
  <c r="C55" i="8"/>
  <c r="D55" i="8"/>
  <c r="F55" i="8"/>
  <c r="G55" i="8"/>
  <c r="A56" i="8"/>
  <c r="C56" i="8"/>
  <c r="F56" i="8"/>
  <c r="G56" i="8"/>
  <c r="D56" i="8" s="1"/>
  <c r="A57" i="8"/>
  <c r="C57" i="8"/>
  <c r="G57" i="8"/>
  <c r="D57" i="8" s="1"/>
  <c r="A58" i="8"/>
  <c r="C58" i="8"/>
  <c r="D58" i="8"/>
  <c r="F58" i="8"/>
  <c r="G58" i="8"/>
  <c r="A59" i="8"/>
  <c r="C59" i="8"/>
  <c r="G59" i="8"/>
  <c r="F59" i="8" s="1"/>
  <c r="A60" i="8"/>
  <c r="C60" i="8"/>
  <c r="D60" i="8"/>
  <c r="F60" i="8"/>
  <c r="G60" i="8"/>
  <c r="A61" i="8"/>
  <c r="C61" i="8"/>
  <c r="G61" i="8"/>
  <c r="F61" i="8" s="1"/>
  <c r="A62" i="8"/>
  <c r="C62" i="8"/>
  <c r="G62" i="8"/>
  <c r="D62" i="8" s="1"/>
  <c r="A63" i="8"/>
  <c r="C63" i="8"/>
  <c r="D63" i="8"/>
  <c r="F63" i="8"/>
  <c r="G63" i="8"/>
  <c r="A64" i="8"/>
  <c r="C64" i="8"/>
  <c r="F64" i="8"/>
  <c r="G64" i="8"/>
  <c r="D64" i="8" s="1"/>
  <c r="A65" i="8"/>
  <c r="C65" i="8"/>
  <c r="G65" i="8"/>
  <c r="D65" i="8" s="1"/>
  <c r="A66" i="8"/>
  <c r="C66" i="8"/>
  <c r="D66" i="8"/>
  <c r="F66" i="8"/>
  <c r="G66" i="8"/>
  <c r="A67" i="8"/>
  <c r="C67" i="8"/>
  <c r="G67" i="8"/>
  <c r="D67" i="8" s="1"/>
  <c r="A68" i="8"/>
  <c r="C68" i="8"/>
  <c r="D68" i="8"/>
  <c r="F68" i="8"/>
  <c r="G68" i="8"/>
  <c r="A69" i="8"/>
  <c r="C69" i="8"/>
  <c r="G69" i="8"/>
  <c r="D69" i="8" s="1"/>
  <c r="A70" i="8"/>
  <c r="C70" i="8"/>
  <c r="G70" i="8"/>
  <c r="F70" i="8" s="1"/>
  <c r="A71" i="8"/>
  <c r="C71" i="8"/>
  <c r="D71" i="8"/>
  <c r="F71" i="8"/>
  <c r="G71" i="8"/>
  <c r="A72" i="8"/>
  <c r="C72" i="8"/>
  <c r="F72" i="8"/>
  <c r="G72" i="8"/>
  <c r="D72" i="8" s="1"/>
  <c r="A73" i="8"/>
  <c r="C73" i="8"/>
  <c r="G73" i="8"/>
  <c r="D73" i="8" s="1"/>
  <c r="A74" i="8"/>
  <c r="C74" i="8"/>
  <c r="D74" i="8"/>
  <c r="F74" i="8"/>
  <c r="G74" i="8"/>
  <c r="A75" i="8"/>
  <c r="C75" i="8"/>
  <c r="G75" i="8"/>
  <c r="D75" i="8" s="1"/>
  <c r="A76" i="8"/>
  <c r="C76" i="8"/>
  <c r="D76" i="8"/>
  <c r="F76" i="8"/>
  <c r="G76" i="8"/>
  <c r="A77" i="8"/>
  <c r="C77" i="8"/>
  <c r="G77" i="8"/>
  <c r="D77" i="8" s="1"/>
  <c r="A78" i="8"/>
  <c r="C78" i="8"/>
  <c r="G78" i="8"/>
  <c r="F78" i="8" s="1"/>
  <c r="A79" i="8"/>
  <c r="C79" i="8"/>
  <c r="D79" i="8"/>
  <c r="F79" i="8"/>
  <c r="G79" i="8"/>
  <c r="A80" i="8"/>
  <c r="C80" i="8"/>
  <c r="F80" i="8"/>
  <c r="G80" i="8"/>
  <c r="D80" i="8" s="1"/>
  <c r="A81" i="8"/>
  <c r="C81" i="8"/>
  <c r="G81" i="8"/>
  <c r="D81" i="8" s="1"/>
  <c r="A82" i="8"/>
  <c r="C82" i="8"/>
  <c r="D82" i="8"/>
  <c r="F82" i="8"/>
  <c r="G82" i="8"/>
  <c r="A83" i="8"/>
  <c r="C83" i="8"/>
  <c r="G83" i="8"/>
  <c r="D83" i="8" s="1"/>
  <c r="A84" i="8"/>
  <c r="C84" i="8"/>
  <c r="D84" i="8"/>
  <c r="F84" i="8"/>
  <c r="G84" i="8"/>
  <c r="A85" i="8"/>
  <c r="C85" i="8"/>
  <c r="G85" i="8"/>
  <c r="D85" i="8" s="1"/>
  <c r="A86" i="8"/>
  <c r="C86" i="8"/>
  <c r="G86" i="8"/>
  <c r="D86" i="8" s="1"/>
  <c r="A87" i="8"/>
  <c r="C87" i="8"/>
  <c r="D87" i="8"/>
  <c r="F87" i="8"/>
  <c r="G87" i="8"/>
  <c r="A88" i="8"/>
  <c r="C88" i="8"/>
  <c r="F88" i="8"/>
  <c r="G88" i="8"/>
  <c r="D88" i="8" s="1"/>
  <c r="A89" i="8"/>
  <c r="C89" i="8"/>
  <c r="G89" i="8"/>
  <c r="D89" i="8" s="1"/>
  <c r="A90" i="8"/>
  <c r="C90" i="8"/>
  <c r="D90" i="8"/>
  <c r="F90" i="8"/>
  <c r="G90" i="8"/>
  <c r="A91" i="8"/>
  <c r="C91" i="8"/>
  <c r="G91" i="8"/>
  <c r="D91" i="8" s="1"/>
  <c r="A92" i="8"/>
  <c r="C92" i="8"/>
  <c r="D92" i="8"/>
  <c r="F92" i="8"/>
  <c r="G92" i="8"/>
  <c r="A93" i="8"/>
  <c r="C93" i="8"/>
  <c r="G93" i="8"/>
  <c r="D93" i="8" s="1"/>
  <c r="A94" i="8"/>
  <c r="C94" i="8"/>
  <c r="G94" i="8"/>
  <c r="F94" i="8" s="1"/>
  <c r="A95" i="8"/>
  <c r="C95" i="8"/>
  <c r="D95" i="8"/>
  <c r="F95" i="8"/>
  <c r="G95" i="8"/>
  <c r="A96" i="8"/>
  <c r="C96" i="8"/>
  <c r="F96" i="8"/>
  <c r="G96" i="8"/>
  <c r="D96" i="8" s="1"/>
  <c r="A97" i="8"/>
  <c r="C97" i="8"/>
  <c r="G97" i="8"/>
  <c r="D97" i="8" s="1"/>
  <c r="A98" i="8"/>
  <c r="C98" i="8"/>
  <c r="D98" i="8"/>
  <c r="F98" i="8"/>
  <c r="G98" i="8"/>
  <c r="A99" i="8"/>
  <c r="C99" i="8"/>
  <c r="G99" i="8"/>
  <c r="D99" i="8" s="1"/>
  <c r="A100" i="8"/>
  <c r="C100" i="8"/>
  <c r="D100" i="8"/>
  <c r="F100" i="8"/>
  <c r="G100" i="8"/>
  <c r="A101" i="8"/>
  <c r="C101" i="8"/>
  <c r="G101" i="8"/>
  <c r="F101" i="8" s="1"/>
  <c r="A102" i="8"/>
  <c r="C102" i="8"/>
  <c r="G102" i="8"/>
  <c r="D102" i="8" s="1"/>
  <c r="A103" i="8"/>
  <c r="C103" i="8"/>
  <c r="D103" i="8"/>
  <c r="F103" i="8"/>
  <c r="G103" i="8"/>
  <c r="A104" i="8"/>
  <c r="C104" i="8"/>
  <c r="F104" i="8"/>
  <c r="G104" i="8"/>
  <c r="D104" i="8" s="1"/>
  <c r="A105" i="8"/>
  <c r="C105" i="8"/>
  <c r="G105" i="8"/>
  <c r="D105" i="8" s="1"/>
  <c r="A106" i="8"/>
  <c r="C106" i="8"/>
  <c r="D106" i="8"/>
  <c r="F106" i="8"/>
  <c r="G106" i="8"/>
  <c r="A107" i="8"/>
  <c r="C107" i="8"/>
  <c r="G107" i="8"/>
  <c r="D107" i="8" s="1"/>
  <c r="A108" i="8"/>
  <c r="C108" i="8"/>
  <c r="D108" i="8"/>
  <c r="F108" i="8"/>
  <c r="G108" i="8"/>
  <c r="A109" i="8"/>
  <c r="C109" i="8"/>
  <c r="G109" i="8"/>
  <c r="F109" i="8" s="1"/>
  <c r="A110" i="8"/>
  <c r="C110" i="8"/>
  <c r="G110" i="8"/>
  <c r="F110" i="8" s="1"/>
  <c r="A111" i="8"/>
  <c r="C111" i="8"/>
  <c r="D111" i="8"/>
  <c r="F111" i="8"/>
  <c r="G111" i="8"/>
  <c r="A112" i="8"/>
  <c r="C112" i="8"/>
  <c r="F112" i="8"/>
  <c r="G112" i="8"/>
  <c r="D112" i="8" s="1"/>
  <c r="A113" i="8"/>
  <c r="C113" i="8"/>
  <c r="G113" i="8"/>
  <c r="D113" i="8" s="1"/>
  <c r="A114" i="8"/>
  <c r="C114" i="8"/>
  <c r="D114" i="8"/>
  <c r="F114" i="8"/>
  <c r="G114" i="8"/>
  <c r="A115" i="8"/>
  <c r="C115" i="8"/>
  <c r="G115" i="8"/>
  <c r="D115" i="8" s="1"/>
  <c r="A116" i="8"/>
  <c r="C116" i="8"/>
  <c r="D116" i="8"/>
  <c r="F116" i="8"/>
  <c r="G116" i="8"/>
  <c r="A117" i="8"/>
  <c r="C117" i="8"/>
  <c r="G117" i="8"/>
  <c r="D117" i="8" s="1"/>
  <c r="A118" i="8"/>
  <c r="C118" i="8"/>
  <c r="G118" i="8"/>
  <c r="F118" i="8" s="1"/>
  <c r="A119" i="8"/>
  <c r="C119" i="8"/>
  <c r="D119" i="8"/>
  <c r="F119" i="8"/>
  <c r="G119" i="8"/>
  <c r="A120" i="8"/>
  <c r="C120" i="8"/>
  <c r="F120" i="8"/>
  <c r="G120" i="8"/>
  <c r="D120" i="8" s="1"/>
  <c r="A121" i="8"/>
  <c r="C121" i="8"/>
  <c r="G121" i="8"/>
  <c r="D121" i="8" s="1"/>
  <c r="A122" i="8"/>
  <c r="C122" i="8"/>
  <c r="D122" i="8"/>
  <c r="F122" i="8"/>
  <c r="G122" i="8"/>
  <c r="A123" i="8"/>
  <c r="C123" i="8"/>
  <c r="G123" i="8"/>
  <c r="F123" i="8" s="1"/>
  <c r="A124" i="8"/>
  <c r="C124" i="8"/>
  <c r="D124" i="8"/>
  <c r="F124" i="8"/>
  <c r="G124" i="8"/>
  <c r="A125" i="8"/>
  <c r="C125" i="8"/>
  <c r="G125" i="8"/>
  <c r="D125" i="8" s="1"/>
  <c r="C31" i="1"/>
  <c r="D109" i="8" l="1"/>
  <c r="D101" i="8"/>
  <c r="D61" i="8"/>
  <c r="D53" i="8"/>
  <c r="D29" i="8"/>
  <c r="D21" i="8"/>
  <c r="F107" i="8"/>
  <c r="F83" i="8"/>
  <c r="F75" i="8"/>
  <c r="F67" i="8"/>
  <c r="F35" i="8"/>
  <c r="F125" i="8"/>
  <c r="F117" i="8"/>
  <c r="F93" i="8"/>
  <c r="F85" i="8"/>
  <c r="F77" i="8"/>
  <c r="F69" i="8"/>
  <c r="F45" i="8"/>
  <c r="F37" i="8"/>
  <c r="F13" i="8"/>
  <c r="F115" i="8"/>
  <c r="F99" i="8"/>
  <c r="F91" i="8"/>
  <c r="F51" i="8"/>
  <c r="F27" i="8"/>
  <c r="F19" i="8"/>
  <c r="F11" i="8"/>
  <c r="D123" i="8"/>
  <c r="F102" i="8"/>
  <c r="F86" i="8"/>
  <c r="F62" i="8"/>
  <c r="D59" i="8"/>
  <c r="F54" i="8"/>
  <c r="F46" i="8"/>
  <c r="D43" i="8"/>
  <c r="F30" i="8"/>
  <c r="F22" i="8"/>
  <c r="F14" i="8"/>
  <c r="F121" i="8"/>
  <c r="D118" i="8"/>
  <c r="F113" i="8"/>
  <c r="D110" i="8"/>
  <c r="F105" i="8"/>
  <c r="F97" i="8"/>
  <c r="D94" i="8"/>
  <c r="F89" i="8"/>
  <c r="F81" i="8"/>
  <c r="D78" i="8"/>
  <c r="F73" i="8"/>
  <c r="D70" i="8"/>
  <c r="F65" i="8"/>
  <c r="F57" i="8"/>
  <c r="F49" i="8"/>
  <c r="F41" i="8"/>
  <c r="D38" i="8"/>
  <c r="F33" i="8"/>
  <c r="F25" i="8"/>
  <c r="F17" i="8"/>
  <c r="F9" i="8"/>
  <c r="D29" i="1"/>
  <c r="C28" i="1"/>
  <c r="E31" i="1"/>
  <c r="C30" i="1"/>
  <c r="D31" i="1" l="1"/>
  <c r="D28" i="1" l="1"/>
  <c r="E28" i="1" s="1"/>
  <c r="C22" i="3"/>
  <c r="C5" i="1" l="1"/>
  <c r="A2" i="8" l="1"/>
  <c r="B28" i="1" l="1"/>
  <c r="B29" i="1"/>
  <c r="E29" i="1" s="1"/>
  <c r="B30" i="1"/>
  <c r="B31" i="1"/>
  <c r="D19" i="1"/>
  <c r="C36" i="1"/>
  <c r="D24" i="1"/>
  <c r="D23" i="1"/>
  <c r="C2" i="8"/>
  <c r="A1" i="6"/>
  <c r="B24" i="1"/>
  <c r="B10" i="6" l="1"/>
  <c r="A9" i="6"/>
  <c r="A7" i="6"/>
  <c r="A10" i="6"/>
  <c r="A8" i="6"/>
  <c r="E7" i="3"/>
  <c r="G6" i="8" s="1"/>
  <c r="C33" i="1"/>
  <c r="D30" i="1"/>
  <c r="D6" i="8" l="1"/>
  <c r="F6" i="8"/>
  <c r="B9" i="6"/>
  <c r="E30" i="1"/>
  <c r="B8" i="6"/>
  <c r="E8" i="3"/>
  <c r="G7" i="8" s="1"/>
  <c r="E3" i="3"/>
  <c r="G2" i="8" s="1"/>
  <c r="E5" i="3"/>
  <c r="G4" i="8" s="1"/>
  <c r="E6" i="3"/>
  <c r="G5" i="8" s="1"/>
  <c r="D33" i="1"/>
  <c r="B7" i="6"/>
  <c r="E4" i="3"/>
  <c r="G3" i="8" s="1"/>
  <c r="F4" i="8" l="1"/>
  <c r="D4" i="8"/>
  <c r="D3" i="8"/>
  <c r="F3" i="8"/>
  <c r="D7" i="8"/>
  <c r="F7" i="8"/>
  <c r="D5" i="8"/>
  <c r="F5" i="8"/>
  <c r="D2" i="8"/>
  <c r="F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tc={3F46D760-0ECA-E84D-9C88-168815220EA9}</author>
    <author>tc={8BBE4527-F7CF-CE47-A327-24BFCD2F2B87}</author>
  </authors>
  <commentList>
    <comment ref="B4" authorId="0" shapeId="0" xr:uid="{3F46D760-0ECA-E84D-9C88-168815220EA9}">
      <text>
        <t>[Threaded comment]
Your version of Excel allows you to read this threaded comment; however, any edits to it will get removed if the file is opened in a newer version of Excel. Learn more: https://go.microsoft.com/fwlink/?linkid=870924
Comment:
    People per hotel room</t>
      </text>
    </comment>
    <comment ref="B5" authorId="1" shapeId="0" xr:uid="{8BBE4527-F7CF-CE47-A327-24BFCD2F2B87}">
      <text>
        <t>[Threaded comment]
Your version of Excel allows you to read this threaded comment; however, any edits to it will get removed if the file is opened in a newer version of Excel. Learn more: https://go.microsoft.com/fwlink/?linkid=870924
Comment:
    People per car</t>
      </text>
    </comment>
  </commentList>
</comments>
</file>

<file path=xl/sharedStrings.xml><?xml version="1.0" encoding="utf-8"?>
<sst xmlns="http://schemas.openxmlformats.org/spreadsheetml/2006/main" count="1225" uniqueCount="851">
  <si>
    <t>Organization Name</t>
  </si>
  <si>
    <t>Phone Number</t>
  </si>
  <si>
    <t>Email Address</t>
  </si>
  <si>
    <t>Date</t>
  </si>
  <si>
    <t>Item Detail</t>
  </si>
  <si>
    <t>Category</t>
  </si>
  <si>
    <t>Organization President</t>
  </si>
  <si>
    <t>Organization Treasurer</t>
  </si>
  <si>
    <t>Organization Advisor</t>
  </si>
  <si>
    <t>Funding Categories</t>
  </si>
  <si>
    <t>Unit</t>
  </si>
  <si>
    <t>Approved</t>
  </si>
  <si>
    <t>Cap Type</t>
  </si>
  <si>
    <t xml:space="preserve">Committee Comments: </t>
  </si>
  <si>
    <t>Workday Program ID Number</t>
  </si>
  <si>
    <t>FCS Committee Member</t>
  </si>
  <si>
    <t>FCS Advisor</t>
  </si>
  <si>
    <t>Request for FCS Consideration</t>
  </si>
  <si>
    <t>FCS Approved Request</t>
  </si>
  <si>
    <t>Hotels</t>
  </si>
  <si>
    <t>Registration Fees</t>
  </si>
  <si>
    <t>Rental Cars</t>
  </si>
  <si>
    <t>A Week For Life</t>
  </si>
  <si>
    <t>African Students Union</t>
  </si>
  <si>
    <t>Alpha Kappa Psi</t>
  </si>
  <si>
    <t>Alpha Mu Music Therapy Club</t>
  </si>
  <si>
    <t>Anime Club</t>
  </si>
  <si>
    <t>Art for Kids</t>
  </si>
  <si>
    <t>Astronomy Club</t>
  </si>
  <si>
    <t>Best Buddies</t>
  </si>
  <si>
    <t>Big Brothers Big Sisters</t>
  </si>
  <si>
    <t>Biomedical Engineering Society</t>
  </si>
  <si>
    <t>Brazilian Jiu-Jitsu Club</t>
  </si>
  <si>
    <t>CaneBuddy</t>
  </si>
  <si>
    <t>CommUnity Garden</t>
  </si>
  <si>
    <t>Delta Kappa Alpha</t>
  </si>
  <si>
    <t>Delta Sigma Pi</t>
  </si>
  <si>
    <t>Distraction</t>
  </si>
  <si>
    <t>EQ Collective</t>
  </si>
  <si>
    <t>Equestrian Club</t>
  </si>
  <si>
    <t>Ethics Society</t>
  </si>
  <si>
    <t>Filipino Student Association</t>
  </si>
  <si>
    <t>FunDay</t>
  </si>
  <si>
    <t>Karate Club</t>
  </si>
  <si>
    <t>Kiteboarding Club</t>
  </si>
  <si>
    <t>Marine Mammal Rescue Team</t>
  </si>
  <si>
    <t>Men's Basketball Club</t>
  </si>
  <si>
    <t>Miami International Relations Association</t>
  </si>
  <si>
    <t>Microbiology &amp; Immunology Club</t>
  </si>
  <si>
    <t>Minority Women in Medicine</t>
  </si>
  <si>
    <t>Model United Nations</t>
  </si>
  <si>
    <t>Phi Mu Alpha Sinfonia</t>
  </si>
  <si>
    <t>Physical Therapy Students Association</t>
  </si>
  <si>
    <t>Pre-Veterinary Society</t>
  </si>
  <si>
    <t>Project Sunshine</t>
  </si>
  <si>
    <t>Racquetball Club</t>
  </si>
  <si>
    <t>Rho Rho Rho</t>
  </si>
  <si>
    <t>Sailing Hurricanes</t>
  </si>
  <si>
    <t>Scientifica Magazine</t>
  </si>
  <si>
    <t>Society of Professional Journalists</t>
  </si>
  <si>
    <t>Spikeball Club</t>
  </si>
  <si>
    <t>Ultimate Frisbee Club</t>
  </si>
  <si>
    <t>Video Games Club</t>
  </si>
  <si>
    <t>Women's Ultimate Frisbee</t>
  </si>
  <si>
    <t>Women's Volleyball Club</t>
  </si>
  <si>
    <t>PG008944</t>
  </si>
  <si>
    <t>PG008938</t>
  </si>
  <si>
    <t>PG008980</t>
  </si>
  <si>
    <t>PG007593</t>
  </si>
  <si>
    <t>PG007179</t>
  </si>
  <si>
    <t>PG007173</t>
  </si>
  <si>
    <t>PG007180</t>
  </si>
  <si>
    <t>PG008571</t>
  </si>
  <si>
    <t>PG007405</t>
  </si>
  <si>
    <t>PG008298</t>
  </si>
  <si>
    <t>PG007713</t>
  </si>
  <si>
    <t>PG008889</t>
  </si>
  <si>
    <t>PG007918</t>
  </si>
  <si>
    <t>PG007256</t>
  </si>
  <si>
    <t>PG008939</t>
  </si>
  <si>
    <t>PG008940</t>
  </si>
  <si>
    <t>PG007285</t>
  </si>
  <si>
    <t>PG007514</t>
  </si>
  <si>
    <t>PG008509</t>
  </si>
  <si>
    <t>PG007536</t>
  </si>
  <si>
    <t>PG007634</t>
  </si>
  <si>
    <t>PG008287</t>
  </si>
  <si>
    <t>PG007248</t>
  </si>
  <si>
    <t>PG008746</t>
  </si>
  <si>
    <t>PG009015</t>
  </si>
  <si>
    <t>PG008838</t>
  </si>
  <si>
    <t>PG007322</t>
  </si>
  <si>
    <t>PG007319</t>
  </si>
  <si>
    <t>PG008924</t>
  </si>
  <si>
    <t>PG007225</t>
  </si>
  <si>
    <t>PG007413</t>
  </si>
  <si>
    <t>PG008941</t>
  </si>
  <si>
    <t>PG008978</t>
  </si>
  <si>
    <t>PG007936</t>
  </si>
  <si>
    <t>PG007616</t>
  </si>
  <si>
    <t>PG007411</t>
  </si>
  <si>
    <t>PG008304</t>
  </si>
  <si>
    <t>PG007351</t>
  </si>
  <si>
    <t>PG008361</t>
  </si>
  <si>
    <t>PG007935</t>
  </si>
  <si>
    <t>PG007274</t>
  </si>
  <si>
    <t>PG008981</t>
  </si>
  <si>
    <t>PG007153</t>
  </si>
  <si>
    <t>PG007543</t>
  </si>
  <si>
    <t>PG007424</t>
  </si>
  <si>
    <t>PG007901</t>
  </si>
  <si>
    <t>PG007555</t>
  </si>
  <si>
    <t>PG007818</t>
  </si>
  <si>
    <t>PG007330</t>
  </si>
  <si>
    <t>PG007401</t>
  </si>
  <si>
    <t>PG008884</t>
  </si>
  <si>
    <t>PG007788</t>
  </si>
  <si>
    <t>PG009005</t>
  </si>
  <si>
    <t>PG008455</t>
  </si>
  <si>
    <t>PG008128</t>
  </si>
  <si>
    <t>PG007642</t>
  </si>
  <si>
    <t>PG007181</t>
  </si>
  <si>
    <t>PG007786</t>
  </si>
  <si>
    <t>PG008925</t>
  </si>
  <si>
    <t>PG007638</t>
  </si>
  <si>
    <t>PG008816</t>
  </si>
  <si>
    <t>PG007318</t>
  </si>
  <si>
    <t>PG007421</t>
  </si>
  <si>
    <t>PG009011</t>
  </si>
  <si>
    <t>PG007182</t>
  </si>
  <si>
    <t>PG008902</t>
  </si>
  <si>
    <t>PG008292</t>
  </si>
  <si>
    <t>PG007316</t>
  </si>
  <si>
    <t>PG008900</t>
  </si>
  <si>
    <t>PG008917</t>
  </si>
  <si>
    <t>PG007428</t>
  </si>
  <si>
    <t>PG008365</t>
  </si>
  <si>
    <t>PG007859</t>
  </si>
  <si>
    <t>PG008377</t>
  </si>
  <si>
    <t>PG007154</t>
  </si>
  <si>
    <t>PG007236</t>
  </si>
  <si>
    <t>PG011371</t>
  </si>
  <si>
    <t>PG007895</t>
  </si>
  <si>
    <t>PG007554</t>
  </si>
  <si>
    <t>PG011367</t>
  </si>
  <si>
    <t>PG008333</t>
  </si>
  <si>
    <t>PG008841</t>
  </si>
  <si>
    <t>PG007183</t>
  </si>
  <si>
    <t>PG009025</t>
  </si>
  <si>
    <t>PG008965</t>
  </si>
  <si>
    <t>PG007315</t>
  </si>
  <si>
    <t>PG007419</t>
  </si>
  <si>
    <t>PG007829</t>
  </si>
  <si>
    <t>PG007293</t>
  </si>
  <si>
    <t>PG008366</t>
  </si>
  <si>
    <t>PG008740</t>
  </si>
  <si>
    <t>PG007150</t>
  </si>
  <si>
    <t>PG007861</t>
  </si>
  <si>
    <t>PG008293</t>
  </si>
  <si>
    <t>PG007489</t>
  </si>
  <si>
    <t>PG007314</t>
  </si>
  <si>
    <t>PG011527</t>
  </si>
  <si>
    <t>PG007594</t>
  </si>
  <si>
    <t>PG007511</t>
  </si>
  <si>
    <t>PG007151</t>
  </si>
  <si>
    <t>PG007407</t>
  </si>
  <si>
    <t>PG007513</t>
  </si>
  <si>
    <t>PG007443</t>
  </si>
  <si>
    <t>PG008748</t>
  </si>
  <si>
    <t>PG007224</t>
  </si>
  <si>
    <t>PG007152</t>
  </si>
  <si>
    <t>PG007348</t>
  </si>
  <si>
    <t>PG007866</t>
  </si>
  <si>
    <t>PG007546</t>
  </si>
  <si>
    <t>PG008296</t>
  </si>
  <si>
    <t>PG011479</t>
  </si>
  <si>
    <t>PG008918</t>
  </si>
  <si>
    <t>PG007525</t>
  </si>
  <si>
    <t>PG007432</t>
  </si>
  <si>
    <t>PG007416</t>
  </si>
  <si>
    <t>PG009023</t>
  </si>
  <si>
    <t>PG008842</t>
  </si>
  <si>
    <t>PG007775</t>
  </si>
  <si>
    <t>PG007833</t>
  </si>
  <si>
    <t>PG007341</t>
  </si>
  <si>
    <t>PG007637</t>
  </si>
  <si>
    <t>PG011549</t>
  </si>
  <si>
    <t>PG007430</t>
  </si>
  <si>
    <t>PG007325</t>
  </si>
  <si>
    <t>PG007278</t>
  </si>
  <si>
    <t>PG008967</t>
  </si>
  <si>
    <t>PG008295</t>
  </si>
  <si>
    <t>PG007705</t>
  </si>
  <si>
    <t>PG007526</t>
  </si>
  <si>
    <t>PG007245</t>
  </si>
  <si>
    <t>PG007312</t>
  </si>
  <si>
    <t>PG007743</t>
  </si>
  <si>
    <t>PG007309</t>
  </si>
  <si>
    <t>PG007406</t>
  </si>
  <si>
    <t>PG008469</t>
  </si>
  <si>
    <t>PG007307</t>
  </si>
  <si>
    <t>PG008548</t>
  </si>
  <si>
    <t>PG008327</t>
  </si>
  <si>
    <t>PG007435</t>
  </si>
  <si>
    <t>PG007185</t>
  </si>
  <si>
    <t>PG007262</t>
  </si>
  <si>
    <t>PG008968</t>
  </si>
  <si>
    <t>PG008456</t>
  </si>
  <si>
    <t>PG008663</t>
  </si>
  <si>
    <t>PG007342</t>
  </si>
  <si>
    <t>PG007404</t>
  </si>
  <si>
    <t>PG008640</t>
  </si>
  <si>
    <t>PG009020</t>
  </si>
  <si>
    <t>PG008674</t>
  </si>
  <si>
    <t>PG011375</t>
  </si>
  <si>
    <t>PG008966</t>
  </si>
  <si>
    <t>PG007282</t>
  </si>
  <si>
    <t>PG007423</t>
  </si>
  <si>
    <t>PG007420</t>
  </si>
  <si>
    <t>PG007304</t>
  </si>
  <si>
    <t>PG011490</t>
  </si>
  <si>
    <t>PG007916</t>
  </si>
  <si>
    <t>PG008360</t>
  </si>
  <si>
    <t>PG008328</t>
  </si>
  <si>
    <t>PG007310</t>
  </si>
  <si>
    <t>PG008599</t>
  </si>
  <si>
    <t>PG007398</t>
  </si>
  <si>
    <t>PG007340</t>
  </si>
  <si>
    <t>PG008609</t>
  </si>
  <si>
    <t>PG007344</t>
  </si>
  <si>
    <t>PG008549</t>
  </si>
  <si>
    <t>PG008326</t>
  </si>
  <si>
    <t>PG007308</t>
  </si>
  <si>
    <t>PG007790</t>
  </si>
  <si>
    <t>PG007487</t>
  </si>
  <si>
    <t>PG011380</t>
  </si>
  <si>
    <t>PG008527</t>
  </si>
  <si>
    <t>PG007251</t>
  </si>
  <si>
    <t>PG008608</t>
  </si>
  <si>
    <t>PG007574</t>
  </si>
  <si>
    <t>PG007565</t>
  </si>
  <si>
    <t>PG008362</t>
  </si>
  <si>
    <t>PG007934</t>
  </si>
  <si>
    <t>PG008069</t>
  </si>
  <si>
    <t>PG007163</t>
  </si>
  <si>
    <t>PG007412</t>
  </si>
  <si>
    <t>PG008297</t>
  </si>
  <si>
    <t>PG011551</t>
  </si>
  <si>
    <t>PG007558</t>
  </si>
  <si>
    <t>PG007820</t>
  </si>
  <si>
    <t>PG007305</t>
  </si>
  <si>
    <t>PG007716</t>
  </si>
  <si>
    <t>PG007306</t>
  </si>
  <si>
    <t>PG011517</t>
  </si>
  <si>
    <t>PG008919</t>
  </si>
  <si>
    <t>PG007352</t>
  </si>
  <si>
    <t>Organization</t>
  </si>
  <si>
    <t>SAFAC Program ID</t>
  </si>
  <si>
    <t>PG011487</t>
  </si>
  <si>
    <t>Mode of Transportation</t>
  </si>
  <si>
    <t>Total</t>
  </si>
  <si>
    <t>Requested Expenses</t>
  </si>
  <si>
    <t>Approved Expenses</t>
  </si>
  <si>
    <t>In-state or Out-of-state</t>
  </si>
  <si>
    <t>Date of Departure</t>
  </si>
  <si>
    <t>Date of Return</t>
  </si>
  <si>
    <t>Do you need lodging?</t>
  </si>
  <si>
    <t>Distance in Miles (One-Way)</t>
  </si>
  <si>
    <t>Approved Units</t>
  </si>
  <si>
    <t>Name</t>
  </si>
  <si>
    <t>Purpose of Travel</t>
  </si>
  <si>
    <t>Registration Fee?</t>
  </si>
  <si>
    <t>Type of Travel</t>
  </si>
  <si>
    <t>American Marketing Association</t>
  </si>
  <si>
    <t>American Sign Language Club</t>
  </si>
  <si>
    <t>American Society of Civil Engineers</t>
  </si>
  <si>
    <t>Chemistry Club</t>
  </si>
  <si>
    <t>PG011770</t>
  </si>
  <si>
    <t>Climate Reality Project</t>
  </si>
  <si>
    <t>PG011535</t>
  </si>
  <si>
    <t>PG011654</t>
  </si>
  <si>
    <t>Men's Volleyball Team</t>
  </si>
  <si>
    <t>PG011687</t>
  </si>
  <si>
    <t>Music Industry Association</t>
  </si>
  <si>
    <t>National Society of Black Engineers</t>
  </si>
  <si>
    <t>Pi Tau Sigma</t>
  </si>
  <si>
    <t>PG008786</t>
  </si>
  <si>
    <t>Real Estate &amp; Finance Association</t>
  </si>
  <si>
    <t>Society of Hispanic Professional Engineers</t>
  </si>
  <si>
    <t>TEDxUMiami</t>
  </si>
  <si>
    <t>The Agamedes Chapter of Alpha Rho Chi</t>
  </si>
  <si>
    <t>UM Amateur Ornithological Society</t>
  </si>
  <si>
    <t>Undergraduate Healthcare Club</t>
  </si>
  <si>
    <t>UNICEF</t>
  </si>
  <si>
    <t>PG008601</t>
  </si>
  <si>
    <t>PG011663</t>
  </si>
  <si>
    <t>US Green Building Council Students</t>
  </si>
  <si>
    <t>USPORT (Undergraduate Sport Professionals' Organization for Research &amp; Training)</t>
  </si>
  <si>
    <t>WVUM-FM</t>
  </si>
  <si>
    <t>Final Destination (City, State)</t>
  </si>
  <si>
    <t>Number of Male Attendees</t>
  </si>
  <si>
    <t>Number of Female Attendees</t>
  </si>
  <si>
    <t>Name of Travel Request</t>
  </si>
  <si>
    <t>Date / Type</t>
  </si>
  <si>
    <t>Event / Purpose</t>
  </si>
  <si>
    <t>Item Category</t>
  </si>
  <si>
    <t># Approved</t>
  </si>
  <si>
    <t>Amount Approved</t>
  </si>
  <si>
    <t>Travel</t>
  </si>
  <si>
    <t>Please read through all instructions before you begin your budget request. If you need assistance at any time, visit the SAFAC office in the Student Organization Suite, Shalala Student Center, Room 210H. You can also call us at (305) 284-6453 or email safac@miami.edu. All SAFAC guidelines and additional resources are available at miami.edu/safac.</t>
  </si>
  <si>
    <t>On lines 12-14, enter information about your travel request including the type of travel, the final destination, and the purpose of travel. On lines 16-23, where applicable, enter the required details including number of attendees and dates of departure/return.  The Requested Expenses section will automatically calculate based on your input.</t>
  </si>
  <si>
    <t>Additional FCS Request</t>
  </si>
  <si>
    <t>PG011863</t>
  </si>
  <si>
    <t>PG012009</t>
  </si>
  <si>
    <t>PG011861</t>
  </si>
  <si>
    <t>PG011824</t>
  </si>
  <si>
    <t>PG012015</t>
  </si>
  <si>
    <t>PG011862</t>
  </si>
  <si>
    <t>Women's Basketball Club</t>
  </si>
  <si>
    <t>PG011683</t>
  </si>
  <si>
    <t>Engage Membership</t>
  </si>
  <si>
    <t>SAFAC will review your budget and post your approved request to your Engage page after receiving approval from the Vice President of Student Affairs. Your funds will be posted to your Workday account at this time, and you may begin spending approved SAFAC funds immediately.</t>
  </si>
  <si>
    <t>Audio Engineering Society</t>
  </si>
  <si>
    <t>PG012361</t>
  </si>
  <si>
    <t>BisCaydence</t>
  </si>
  <si>
    <t>PG012073</t>
  </si>
  <si>
    <t>PG012920</t>
  </si>
  <si>
    <t>Elevate Runway Fashion</t>
  </si>
  <si>
    <t>PG012908</t>
  </si>
  <si>
    <t>PG012922</t>
  </si>
  <si>
    <t>PG012302</t>
  </si>
  <si>
    <t>PG012217</t>
  </si>
  <si>
    <t>PG012914</t>
  </si>
  <si>
    <t>Frost Student Chapter of the American Choral Directors Association</t>
  </si>
  <si>
    <t>PG012916</t>
  </si>
  <si>
    <t>PG012346</t>
  </si>
  <si>
    <t>PG012434</t>
  </si>
  <si>
    <t>PG012394</t>
  </si>
  <si>
    <t>PG012212</t>
  </si>
  <si>
    <t>PG012396</t>
  </si>
  <si>
    <t>PG012127</t>
  </si>
  <si>
    <t>PG012196</t>
  </si>
  <si>
    <t>PG012219</t>
  </si>
  <si>
    <t>StudentsCare</t>
  </si>
  <si>
    <t>PG012703</t>
  </si>
  <si>
    <t>PG012263</t>
  </si>
  <si>
    <t>PG012136</t>
  </si>
  <si>
    <t>PG011826</t>
  </si>
  <si>
    <t>PG012281</t>
  </si>
  <si>
    <t>PG012966</t>
  </si>
  <si>
    <t>Ticketed Transportation</t>
  </si>
  <si>
    <t>The signatures below certify that the organization requesting funding is
registered and in good standing with the Committee on Student Organizations.
All information and values are accurate. 
SAFAC reserves the right to hold organizations accountable or deny funding for misrepresented requests per their discretion.</t>
  </si>
  <si>
    <t>SAFAC  Travel Request Form</t>
  </si>
  <si>
    <t>SAFAC Liaison</t>
  </si>
  <si>
    <t>Notice:</t>
  </si>
  <si>
    <t>SAFAC Travel Budget Request Instructions</t>
  </si>
  <si>
    <t>Above the Bar</t>
  </si>
  <si>
    <t>PG013362</t>
  </si>
  <si>
    <t>AdGroup</t>
  </si>
  <si>
    <t>American Institute of Architecture Students</t>
  </si>
  <si>
    <t>Amino Healthcare Consulting Club</t>
  </si>
  <si>
    <t>PG013426</t>
  </si>
  <si>
    <t>PG012949</t>
  </si>
  <si>
    <t>Biochemistry Club</t>
  </si>
  <si>
    <t>PG008064</t>
  </si>
  <si>
    <t>PG012683</t>
  </si>
  <si>
    <t>Brass Music Society</t>
  </si>
  <si>
    <t>PG007250</t>
  </si>
  <si>
    <t>Canes Finance Association</t>
  </si>
  <si>
    <t>PG013154</t>
  </si>
  <si>
    <t>PG007339</t>
  </si>
  <si>
    <t>CaneStage Theatre Company</t>
  </si>
  <si>
    <t>Catholic Campus Ministry</t>
  </si>
  <si>
    <t>Developer Student Club</t>
  </si>
  <si>
    <t>Eta Kappa Nu, Epsilon Kappa</t>
  </si>
  <si>
    <t>Freediving Club</t>
  </si>
  <si>
    <t>PG013467</t>
  </si>
  <si>
    <t>Hammond-Butler Gospel Choir</t>
  </si>
  <si>
    <t>Hurricanes on Ice: UM Figure Skating Club</t>
  </si>
  <si>
    <t>PG012348</t>
  </si>
  <si>
    <t>Ibis Yearbook</t>
  </si>
  <si>
    <t>IGNITE UMiami</t>
  </si>
  <si>
    <t>Inspire U Academy</t>
  </si>
  <si>
    <t>PG012924</t>
  </si>
  <si>
    <t>PG011666</t>
  </si>
  <si>
    <t>Multicultural Greek Council</t>
  </si>
  <si>
    <t>PG012265</t>
  </si>
  <si>
    <t>PG013401</t>
  </si>
  <si>
    <t>Oleku</t>
  </si>
  <si>
    <t>PERIOD@UMiami</t>
  </si>
  <si>
    <t>Politicanes</t>
  </si>
  <si>
    <t>PG013397</t>
  </si>
  <si>
    <t>PG013366</t>
  </si>
  <si>
    <t>Science of Learning Mentors</t>
  </si>
  <si>
    <t>Sigma Iota Rho</t>
  </si>
  <si>
    <t>TargetCanes</t>
  </si>
  <si>
    <t>Tau Sigma National Honor Society</t>
  </si>
  <si>
    <t>The Fishing Club</t>
  </si>
  <si>
    <t>PG007940</t>
  </si>
  <si>
    <t>U Iron Sports</t>
  </si>
  <si>
    <t>United Wesley of UM</t>
  </si>
  <si>
    <t>PG012910</t>
  </si>
  <si>
    <t>uStart</t>
  </si>
  <si>
    <t>UTaal</t>
  </si>
  <si>
    <t>PG013470</t>
  </si>
  <si>
    <t>UThrift</t>
  </si>
  <si>
    <t>Young and College Democrats at the University of Miami</t>
  </si>
  <si>
    <t>Car Capacity Limit</t>
  </si>
  <si>
    <t>Fixed Ranges:</t>
  </si>
  <si>
    <t>DO NOT EDIT</t>
  </si>
  <si>
    <t>Miles Funded for Car</t>
  </si>
  <si>
    <t>PG013642</t>
  </si>
  <si>
    <t>PG013633</t>
  </si>
  <si>
    <t>PG013956</t>
  </si>
  <si>
    <t>PG013647</t>
  </si>
  <si>
    <t>PG008703</t>
  </si>
  <si>
    <t>PG013635</t>
  </si>
  <si>
    <t>PG013645</t>
  </si>
  <si>
    <t>Org Ranges:</t>
  </si>
  <si>
    <t>Hotel Rooms Requested</t>
  </si>
  <si>
    <t>PG013364</t>
  </si>
  <si>
    <t>Association of Commuter Students (ACS)</t>
  </si>
  <si>
    <t>Black Creatives Collective</t>
  </si>
  <si>
    <t>PG014036</t>
  </si>
  <si>
    <t>PG014040</t>
  </si>
  <si>
    <t>Chess Club</t>
  </si>
  <si>
    <t>Club Swimming</t>
  </si>
  <si>
    <t>Committee On Student Organizations (COSO)</t>
  </si>
  <si>
    <t>PG013980</t>
  </si>
  <si>
    <t>PG014038</t>
  </si>
  <si>
    <t>PG013978</t>
  </si>
  <si>
    <t>Project Public Health</t>
  </si>
  <si>
    <t>PG014003</t>
  </si>
  <si>
    <t>Student Activity Fee Allocation Committee (SAFAC)</t>
  </si>
  <si>
    <t>Triathlon Club Team (TriCanes)</t>
  </si>
  <si>
    <t>PG013985</t>
  </si>
  <si>
    <t>Bhakti Yoga Club</t>
  </si>
  <si>
    <t xml:space="preserve">After reviewing your budget, the SAFAC liaison will submit your budget and send it out for signing via Adobe sign. This will be sent to the liaison, organization president, treasurer, and advisor. Once fully signed, it will automatically be sent to SASO where the desk employee will email you to schedule your organization for a SAFAC budget review session and provide further details. </t>
  </si>
  <si>
    <t>When you have finished itemizing all requests, save the Travel sheet as well as a Word or PDF document with supporting documentation (mile map, itinerary, quote, etc.), and meet with your SAFAC liaison (in the SAFAC office) to review your budget. A full list of SAFAC delegates can be found on SAFAC's website, miami.edu/safac, on the "Members" page.</t>
  </si>
  <si>
    <t>Click the "Travel Sheet" tab and enter the details of your travel request in the yellow boxes. Begin by entering your organization's information on lines 4-10. Please do not copy/paste from previous budgets.</t>
  </si>
  <si>
    <t>***DO NOT COPY/PASTE FROM PREVIOUS BUDGETS***</t>
  </si>
  <si>
    <t>Transportation - Car</t>
  </si>
  <si>
    <t>Alliance of Latin American Students</t>
  </si>
  <si>
    <t>Alpha Epsilon Delta</t>
  </si>
  <si>
    <t>Alternative Breaks</t>
  </si>
  <si>
    <t>American Institute of Aeronautics and Astronautics</t>
  </si>
  <si>
    <t>American Medical Student Association</t>
  </si>
  <si>
    <t>American Meteorological Society</t>
  </si>
  <si>
    <t>American Red Cross</t>
  </si>
  <si>
    <t>American Society of Mechanical Engineers</t>
  </si>
  <si>
    <t>American Society of Pre-Dental Students</t>
  </si>
  <si>
    <t>Anthropology Club</t>
  </si>
  <si>
    <t>Aquarium Club</t>
  </si>
  <si>
    <t>Arab Students Union</t>
  </si>
  <si>
    <t>Art of Healing</t>
  </si>
  <si>
    <t>Asian American Students Association</t>
  </si>
  <si>
    <t>Asociación de Estudiantes Peruanos</t>
  </si>
  <si>
    <t>Association of Greek Letter Organizations</t>
  </si>
  <si>
    <t>Badminton Club</t>
  </si>
  <si>
    <t>Beta Beta Beta Biological Honor Society</t>
  </si>
  <si>
    <t>Black Awareness Month</t>
  </si>
  <si>
    <t>Boxing Club</t>
  </si>
  <si>
    <t>Branch of the National Association for the Advancement of Colored People</t>
  </si>
  <si>
    <t>Brazilian Students Association</t>
  </si>
  <si>
    <t>Brothers Overcoming Negativity &amp; Destruction</t>
  </si>
  <si>
    <t>Canes Crossfit</t>
  </si>
  <si>
    <t>Caribbean Students Association</t>
  </si>
  <si>
    <t>Century Fund</t>
  </si>
  <si>
    <t>CHABAD</t>
  </si>
  <si>
    <t>Chi Epsilon - National Civil Engineering Honor Society</t>
  </si>
  <si>
    <t>Chinese Student and Scholar Association</t>
  </si>
  <si>
    <t>Cinematic Arts Commission</t>
  </si>
  <si>
    <t>Club Cheerleading</t>
  </si>
  <si>
    <t>Club Field Hockey</t>
  </si>
  <si>
    <t>Club Running</t>
  </si>
  <si>
    <t>Club Tennis Team</t>
  </si>
  <si>
    <t>Community and Applied Psychological Studies Organization</t>
  </si>
  <si>
    <t>Council of International Students and Organizations</t>
  </si>
  <si>
    <t>CRU</t>
  </si>
  <si>
    <t>Data Analytics Students Association</t>
  </si>
  <si>
    <t>Debate Team</t>
  </si>
  <si>
    <t>Engineering Student Council</t>
  </si>
  <si>
    <t>Engineers Without Borders</t>
  </si>
  <si>
    <t>Eta Sigma Phi</t>
  </si>
  <si>
    <t>Federacion de Estudiantes Cubanos</t>
  </si>
  <si>
    <t>Federation of Club Sports</t>
  </si>
  <si>
    <t>Fencing Club</t>
  </si>
  <si>
    <t>First Gen Canes</t>
  </si>
  <si>
    <t>Girls Inspiring Rising Ladies in STEM</t>
  </si>
  <si>
    <t>Girls of Outreach and Diversity</t>
  </si>
  <si>
    <t>Golf Club</t>
  </si>
  <si>
    <t>Habitat for Humanity UM Campus Chapter</t>
  </si>
  <si>
    <t>Hairology</t>
  </si>
  <si>
    <t>Health Studies Student Association</t>
  </si>
  <si>
    <t>Healthy U, Healthy Me</t>
  </si>
  <si>
    <t>Hellenic Society</t>
  </si>
  <si>
    <t>Hindu Students Council</t>
  </si>
  <si>
    <t>Hispanic Heritage Month Committee</t>
  </si>
  <si>
    <t>Homecoming Executive Committee</t>
  </si>
  <si>
    <t>Hurricane Bhangra</t>
  </si>
  <si>
    <t>Hurricane Productions</t>
  </si>
  <si>
    <t>Hurricane Steppers</t>
  </si>
  <si>
    <t>Hyperion Council</t>
  </si>
  <si>
    <t>Indian Students Association</t>
  </si>
  <si>
    <t>Institute of Industrial and Systems Engineers</t>
  </si>
  <si>
    <t>Interfraternity Council</t>
  </si>
  <si>
    <t>Italian Association</t>
  </si>
  <si>
    <t>J Street U Miami</t>
  </si>
  <si>
    <t>KAOS</t>
  </si>
  <si>
    <t>Kids &amp; Culture</t>
  </si>
  <si>
    <t>Love of Chinese Korean and Eastern Dances Dance Team</t>
  </si>
  <si>
    <t>Lucha Latina</t>
  </si>
  <si>
    <t>Mangrove Journal</t>
  </si>
  <si>
    <t>Medicine, Education, and Development for Low Income Families Everywhere</t>
  </si>
  <si>
    <t>Men's Lacrosse Team</t>
  </si>
  <si>
    <t>Men's Soccer Club at the University of Miami</t>
  </si>
  <si>
    <t>Minority Association of Pre-Health Students</t>
  </si>
  <si>
    <t>Multicultural Nursing Student Association</t>
  </si>
  <si>
    <t>Muslim Students of the University of Miami</t>
  </si>
  <si>
    <t>National Association for Music Education</t>
  </si>
  <si>
    <t>National Association of Black Accountants</t>
  </si>
  <si>
    <t>National Association of Black Journalists</t>
  </si>
  <si>
    <t>National Council of Negro Women,Inc.</t>
  </si>
  <si>
    <t>National Organization for Women</t>
  </si>
  <si>
    <t>National Pan-Hellenic Council, Inc</t>
  </si>
  <si>
    <t>Nu Rho Psi – National Neuroscience Honor Society</t>
  </si>
  <si>
    <t>Nursing Student Association</t>
  </si>
  <si>
    <t>Omicron Delta Kappa</t>
  </si>
  <si>
    <t>Out in Science, Technology, Engineering, and Mathematics</t>
  </si>
  <si>
    <t>Pakistani Students Association</t>
  </si>
  <si>
    <t>Panhellenic Association</t>
  </si>
  <si>
    <t>Phi Alpha Delta Pre-Law Fraternity</t>
  </si>
  <si>
    <t>Phi Delta Epsilon</t>
  </si>
  <si>
    <t>Phi Sigma Tau</t>
  </si>
  <si>
    <t>Phoenyx</t>
  </si>
  <si>
    <t>Photography Club</t>
  </si>
  <si>
    <t>Planet Kreyol- Haitian Student Organization</t>
  </si>
  <si>
    <t>Plant Based Canes</t>
  </si>
  <si>
    <t>PorColombia</t>
  </si>
  <si>
    <t>Psi Chi</t>
  </si>
  <si>
    <t>Public Relations Student Society of America</t>
  </si>
  <si>
    <t>Relay for Life</t>
  </si>
  <si>
    <t>Rock Climbing Club</t>
  </si>
  <si>
    <t>Rugby Mens Football Club</t>
  </si>
  <si>
    <t>Salsa Craze</t>
  </si>
  <si>
    <t>Science Olympiad</t>
  </si>
  <si>
    <t>Scuba Club</t>
  </si>
  <si>
    <t>Sigma Alpha Iota</t>
  </si>
  <si>
    <t>Sigma Gamma Epsilon</t>
  </si>
  <si>
    <t>Sigma Tau Delta</t>
  </si>
  <si>
    <t>Society of Asian Scientists and Engineers</t>
  </si>
  <si>
    <t>Society of Composers, Incorporated at the University of Miami</t>
  </si>
  <si>
    <t>Society of Women Engineers</t>
  </si>
  <si>
    <t>Sociology and Criminology Club</t>
  </si>
  <si>
    <t>Speak What You Feel</t>
  </si>
  <si>
    <t>Special Olympics</t>
  </si>
  <si>
    <t>Student Association of Pharmacy</t>
  </si>
  <si>
    <t>Student Athlete Advisory Committee</t>
  </si>
  <si>
    <t>Student Government</t>
  </si>
  <si>
    <t>Students Together Ending Poverty</t>
  </si>
  <si>
    <t>Surfrider at the University of Miami</t>
  </si>
  <si>
    <t>SwaggeRaas</t>
  </si>
  <si>
    <t>Taekwondo Club</t>
  </si>
  <si>
    <t>Tau Beta Pi at the University of Miami</t>
  </si>
  <si>
    <t>Tau Beta Sigma</t>
  </si>
  <si>
    <t>The Miami Hurricane</t>
  </si>
  <si>
    <t>Theatre Action Group</t>
  </si>
  <si>
    <t>Tufaan</t>
  </si>
  <si>
    <t>UBook</t>
  </si>
  <si>
    <t>UConnect</t>
  </si>
  <si>
    <t>UCook</t>
  </si>
  <si>
    <t>UFuerza Latino Dance Team</t>
  </si>
  <si>
    <t>UGenerations</t>
  </si>
  <si>
    <t>UM College Republicans</t>
  </si>
  <si>
    <t>UM Wrestling Club</t>
  </si>
  <si>
    <t>UMaker</t>
  </si>
  <si>
    <t>UMTV</t>
  </si>
  <si>
    <t>Unión Venezolana</t>
  </si>
  <si>
    <t>United Black Students</t>
  </si>
  <si>
    <t>Unity Roundtable Consortium</t>
  </si>
  <si>
    <t>University Christian Fellowship</t>
  </si>
  <si>
    <t>Club Baseball</t>
  </si>
  <si>
    <t>University of Miami Women's Club Lacrosse</t>
  </si>
  <si>
    <t>UPup</t>
  </si>
  <si>
    <t>UPurr</t>
  </si>
  <si>
    <t>URecovery: A Collegiate Recovery Community</t>
  </si>
  <si>
    <t>Veteran Students Organization</t>
  </si>
  <si>
    <t>Wakeboard Club</t>
  </si>
  <si>
    <t>Water Polo Club</t>
  </si>
  <si>
    <t>Women in Business</t>
  </si>
  <si>
    <t xml:space="preserve">Women's Club Hockey </t>
  </si>
  <si>
    <t>Women's Rugby Club</t>
  </si>
  <si>
    <t>Women's Sailing Team</t>
  </si>
  <si>
    <t>Women's Soccer Club</t>
  </si>
  <si>
    <t>Yellow Rose Society</t>
  </si>
  <si>
    <t>PG014244</t>
  </si>
  <si>
    <t>PG011424</t>
  </si>
  <si>
    <t>PG014240</t>
  </si>
  <si>
    <t>PG014242</t>
  </si>
  <si>
    <t>Hockey Club</t>
  </si>
  <si>
    <t>PG014327</t>
  </si>
  <si>
    <t>PG013085</t>
  </si>
  <si>
    <t>PG007488</t>
  </si>
  <si>
    <t>PG007317</t>
  </si>
  <si>
    <t>PG007313</t>
  </si>
  <si>
    <t>PG012865</t>
  </si>
  <si>
    <t xml:space="preserve">Program ID Database </t>
  </si>
  <si>
    <t>Chartered Bus</t>
  </si>
  <si>
    <t>Version: 1.0</t>
  </si>
  <si>
    <t>Funding Cap</t>
  </si>
  <si>
    <t>Hotel Capacity Limit</t>
  </si>
  <si>
    <t>People/Car</t>
  </si>
  <si>
    <t>Travel Day Cap</t>
  </si>
  <si>
    <t>Days</t>
  </si>
  <si>
    <t>Total people/travel</t>
  </si>
  <si>
    <t>Minimum Miles</t>
  </si>
  <si>
    <t>SAFAC Club Sports Database</t>
  </si>
  <si>
    <t>2022-2023</t>
  </si>
  <si>
    <t>Non-SAFAC Program ID</t>
  </si>
  <si>
    <t>Type</t>
  </si>
  <si>
    <t>FCS N</t>
  </si>
  <si>
    <t>PG011378</t>
  </si>
  <si>
    <t>Club Sports</t>
  </si>
  <si>
    <t>PG011004</t>
  </si>
  <si>
    <t>PG011684</t>
  </si>
  <si>
    <t>PG011420</t>
  </si>
  <si>
    <t>PG007816</t>
  </si>
  <si>
    <t>PG012921</t>
  </si>
  <si>
    <t>PG011369</t>
  </si>
  <si>
    <t>PG011453</t>
  </si>
  <si>
    <t>PG009010</t>
  </si>
  <si>
    <t>PG011388</t>
  </si>
  <si>
    <t>PG011455</t>
  </si>
  <si>
    <t>PG013986</t>
  </si>
  <si>
    <t>PG011365</t>
  </si>
  <si>
    <t>PG010934</t>
  </si>
  <si>
    <t>PG011458</t>
  </si>
  <si>
    <t>PG011460</t>
  </si>
  <si>
    <t>PG011461</t>
  </si>
  <si>
    <t>PG010929</t>
  </si>
  <si>
    <t>PG011383</t>
  </si>
  <si>
    <t>PG010927</t>
  </si>
  <si>
    <t>PG011459</t>
  </si>
  <si>
    <t>PG011386</t>
  </si>
  <si>
    <t>PG011456</t>
  </si>
  <si>
    <t>PG010952</t>
  </si>
  <si>
    <t>PG011382</t>
  </si>
  <si>
    <t>PG010921</t>
  </si>
  <si>
    <t>PG011463</t>
  </si>
  <si>
    <t>PG011457</t>
  </si>
  <si>
    <t>PG010739</t>
  </si>
  <si>
    <t>PG011393</t>
  </si>
  <si>
    <t>PG010917</t>
  </si>
  <si>
    <t>PG011686</t>
  </si>
  <si>
    <t>PG011462</t>
  </si>
  <si>
    <t>PG010915</t>
  </si>
  <si>
    <t>PG011368</t>
  </si>
  <si>
    <t>Student Activities &amp; Student Organizations</t>
  </si>
  <si>
    <t>Per Unit Cap</t>
  </si>
  <si>
    <t>Total Miles</t>
  </si>
  <si>
    <t>'Canes Chat</t>
  </si>
  <si>
    <t>Architectural Engineering Institute Chapter at the University of Miami</t>
  </si>
  <si>
    <t>Black Leaders for the Queer Community</t>
  </si>
  <si>
    <t>Camp Kesem at the University of Miami</t>
  </si>
  <si>
    <t>Canes Fight Cancer</t>
  </si>
  <si>
    <t>PG014922</t>
  </si>
  <si>
    <t>PG014758</t>
  </si>
  <si>
    <t>PG008675</t>
  </si>
  <si>
    <t>Florida Ocean Advocacy Team</t>
  </si>
  <si>
    <t>Girl Gains</t>
  </si>
  <si>
    <t>PG011520</t>
  </si>
  <si>
    <t>History Club</t>
  </si>
  <si>
    <t>Jumping 'Canes</t>
  </si>
  <si>
    <t>Miami UJhoom</t>
  </si>
  <si>
    <t>Partners in Health Engage Miami</t>
  </si>
  <si>
    <t>PG014657</t>
  </si>
  <si>
    <t>Reserve Officer Training Corps (ROTC)</t>
  </si>
  <si>
    <t>Skin to Skin</t>
  </si>
  <si>
    <t>Slavic Culture Club</t>
  </si>
  <si>
    <t>Student Ambassadors for Vaccine Equity</t>
  </si>
  <si>
    <t>PG014641</t>
  </si>
  <si>
    <t>Students Supporting Israel</t>
  </si>
  <si>
    <t>TAMID at Miami</t>
  </si>
  <si>
    <t>PG008893</t>
  </si>
  <si>
    <t>UM Mock Trial Association</t>
  </si>
  <si>
    <t>PG008063</t>
  </si>
  <si>
    <t>University of Miami Club Baseball</t>
  </si>
  <si>
    <t>UpliftingU</t>
  </si>
  <si>
    <t>National Alliance on Mental Illness</t>
  </si>
  <si>
    <t>Economics Club</t>
  </si>
  <si>
    <t>PG008331</t>
  </si>
  <si>
    <t>Travel Request Number</t>
  </si>
  <si>
    <t xml:space="preserve">100 Strong </t>
  </si>
  <si>
    <t>Adventist Christian Fellowship</t>
  </si>
  <si>
    <t>Alpha Omega</t>
  </si>
  <si>
    <t>American Academy of Environmental Engineers and Scientists</t>
  </si>
  <si>
    <t>Association of Latino Professionals for America</t>
  </si>
  <si>
    <t xml:space="preserve">Baptist Collegiate Ministry </t>
  </si>
  <si>
    <t>Beach Volleyball Club of UM</t>
  </si>
  <si>
    <t>Beta Alpha Psi: Accounting and Finance Honor Society</t>
  </si>
  <si>
    <t xml:space="preserve">Canes Comics </t>
  </si>
  <si>
    <t>Canes for Global Health</t>
  </si>
  <si>
    <t xml:space="preserve">Canes Invested </t>
  </si>
  <si>
    <t>Canes Pickleball</t>
  </si>
  <si>
    <t>'Canes Science Bowl</t>
  </si>
  <si>
    <t xml:space="preserve">Catching Wind </t>
  </si>
  <si>
    <t xml:space="preserve">Disability Ambassadors </t>
  </si>
  <si>
    <t>Exercise Physiology Student Organization</t>
  </si>
  <si>
    <t>Game Theory Association</t>
  </si>
  <si>
    <t xml:space="preserve">Gamma Theta Upsilon </t>
  </si>
  <si>
    <t>Greenstreet Capital</t>
  </si>
  <si>
    <t>Hispanic Healthcare Student Association</t>
  </si>
  <si>
    <t>Ibis Elegance</t>
  </si>
  <si>
    <t>InterVarsity Christian Fellowship</t>
  </si>
  <si>
    <t>Jamaican Student Association</t>
  </si>
  <si>
    <t>Kappa Gamma Delta</t>
  </si>
  <si>
    <t>Kappa Theta Pi</t>
  </si>
  <si>
    <t xml:space="preserve">Luxury and Fashion Club </t>
  </si>
  <si>
    <t>Méxicanes</t>
  </si>
  <si>
    <t>Miami Day of Service</t>
  </si>
  <si>
    <t xml:space="preserve">Miami Motion </t>
  </si>
  <si>
    <t>National Organization of Minority Architecture Students</t>
  </si>
  <si>
    <t>Out In Business</t>
  </si>
  <si>
    <t xml:space="preserve">Philanthropic United Network of Canes for Harmony </t>
  </si>
  <si>
    <t>Pre-Physician Associate Club at The University of Miami</t>
  </si>
  <si>
    <t>Puerto Ricanes</t>
  </si>
  <si>
    <t>Roller/Inline Skating EveryWay (R.I.S.E.)</t>
  </si>
  <si>
    <t>Scholars of Finance</t>
  </si>
  <si>
    <t>Spectrum</t>
  </si>
  <si>
    <t xml:space="preserve">St. Bede Episcopal Church Center </t>
  </si>
  <si>
    <t xml:space="preserve">Students for Classical Architecture </t>
  </si>
  <si>
    <t>The Roosevelt Society</t>
  </si>
  <si>
    <t>The Volunteer LINK</t>
  </si>
  <si>
    <t xml:space="preserve">Thomistic Institute Chapter at the University of Miami </t>
  </si>
  <si>
    <t xml:space="preserve">Transfer Students Organization </t>
  </si>
  <si>
    <t>Trinidad and Tobago Canes</t>
  </si>
  <si>
    <t>Turkish Student Association</t>
  </si>
  <si>
    <t xml:space="preserve">UDesign </t>
  </si>
  <si>
    <t xml:space="preserve">UKnit </t>
  </si>
  <si>
    <t>UM Hillel</t>
  </si>
  <si>
    <t>United Human Rights Foundation</t>
  </si>
  <si>
    <t>Written In My Soul</t>
  </si>
  <si>
    <t>PG015335</t>
  </si>
  <si>
    <t>PG015378</t>
  </si>
  <si>
    <t>PG015289</t>
  </si>
  <si>
    <t>PG015348</t>
  </si>
  <si>
    <t>PG015006</t>
  </si>
  <si>
    <t>PG015245</t>
  </si>
  <si>
    <t>PG007831</t>
  </si>
  <si>
    <t>PG015278</t>
  </si>
  <si>
    <t>PG015002</t>
  </si>
  <si>
    <t>PG014996</t>
  </si>
  <si>
    <t>PG015300</t>
  </si>
  <si>
    <t>PG015061</t>
  </si>
  <si>
    <t>PG011991</t>
  </si>
  <si>
    <t>PG015383</t>
  </si>
  <si>
    <t>PG015437</t>
  </si>
  <si>
    <t>PG014930</t>
  </si>
  <si>
    <t>PG014932</t>
  </si>
  <si>
    <t>PG014934</t>
  </si>
  <si>
    <t>PG015447</t>
  </si>
  <si>
    <t>PG015423</t>
  </si>
  <si>
    <t>PG015000</t>
  </si>
  <si>
    <t>PG015298</t>
  </si>
  <si>
    <t>PG007353</t>
  </si>
  <si>
    <t>PG014713</t>
  </si>
  <si>
    <t>PG015225</t>
  </si>
  <si>
    <t>PG015287</t>
  </si>
  <si>
    <t>PG015385</t>
  </si>
  <si>
    <t>PG015445</t>
  </si>
  <si>
    <t>PG015439</t>
  </si>
  <si>
    <t>PG014936</t>
  </si>
  <si>
    <t>PG015283</t>
  </si>
  <si>
    <t>PG012398</t>
  </si>
  <si>
    <t>PG015430</t>
  </si>
  <si>
    <t>PG015467</t>
  </si>
  <si>
    <t>PG011523</t>
  </si>
  <si>
    <t>PG007160</t>
  </si>
  <si>
    <t>PG015037</t>
  </si>
  <si>
    <t>PG014938</t>
  </si>
  <si>
    <t>PG015443</t>
  </si>
  <si>
    <t>PG015004</t>
  </si>
  <si>
    <t>N/A</t>
  </si>
  <si>
    <t>PG015381</t>
  </si>
  <si>
    <t>PG015390</t>
  </si>
  <si>
    <t>PG014998</t>
  </si>
  <si>
    <t>PG015441</t>
  </si>
  <si>
    <t>PG008669</t>
  </si>
  <si>
    <t>PG015276</t>
  </si>
  <si>
    <t>PG014994</t>
  </si>
  <si>
    <t>PG015291</t>
  </si>
  <si>
    <t>PG015052</t>
  </si>
  <si>
    <t>updated 2/5/2024</t>
  </si>
  <si>
    <t>Beach Volleyball</t>
  </si>
  <si>
    <t>PG011002</t>
  </si>
  <si>
    <t xml:space="preserve">Afghan Education Student Outreach Project </t>
  </si>
  <si>
    <t>PG016142</t>
  </si>
  <si>
    <t xml:space="preserve">Alpha Lambda Delta </t>
  </si>
  <si>
    <t>PG016146</t>
  </si>
  <si>
    <t>Canes for Palestine</t>
  </si>
  <si>
    <t>PG016140</t>
  </si>
  <si>
    <t>Empowerment, Sustainability, and Growth Honor Society</t>
  </si>
  <si>
    <t>PG016190</t>
  </si>
  <si>
    <t>Global Dental Brigades</t>
  </si>
  <si>
    <t>PG016188</t>
  </si>
  <si>
    <t>Levantine Student Union</t>
  </si>
  <si>
    <t>PG016149</t>
  </si>
  <si>
    <t>Miami Undergraduate Consulting Club</t>
  </si>
  <si>
    <t>PG016186</t>
  </si>
  <si>
    <t>Strides for Strokes</t>
  </si>
  <si>
    <t>PG016144</t>
  </si>
  <si>
    <t>Two Step 'Canes</t>
  </si>
  <si>
    <t>PG016150</t>
  </si>
  <si>
    <t>Korean Students Association</t>
  </si>
  <si>
    <t>PG016192</t>
  </si>
  <si>
    <t>Tau Chi Alpha</t>
  </si>
  <si>
    <t>PG016155</t>
  </si>
  <si>
    <t>2025-2026</t>
  </si>
  <si>
    <t>The due date for 2025-2026 Early Budget requests is Friday, Feb 8th, 2025 at 5pm. Budgets must be fully signed and virtually received by SASO (SC 206) by this time.</t>
  </si>
  <si>
    <r>
      <t xml:space="preserve">From the File menu, select "Save As…" and rename this form to identify the name of your student organization. 
</t>
    </r>
    <r>
      <rPr>
        <b/>
        <sz val="12"/>
        <color theme="1"/>
        <rFont val="Century Gothic"/>
        <family val="1"/>
      </rPr>
      <t>Ex: "T1 SAFAC 25-26"</t>
    </r>
  </si>
  <si>
    <t>American Institute of Chemical Engineers</t>
  </si>
  <si>
    <t>Pending</t>
  </si>
  <si>
    <t>Argentinian Student Association</t>
  </si>
  <si>
    <t>Black Musicians Caucus</t>
  </si>
  <si>
    <t>PG015946 </t>
  </si>
  <si>
    <t>Collegiate Law Journal at the University of Miami</t>
  </si>
  <si>
    <t>PG015285</t>
  </si>
  <si>
    <t>En Pointe Ballet Club</t>
  </si>
  <si>
    <t>Fellowship of Christian Athletes </t>
  </si>
  <si>
    <t>PG008597</t>
  </si>
  <si>
    <t>French Students Association</t>
  </si>
  <si>
    <t>PG014687</t>
  </si>
  <si>
    <t>Gift of Life</t>
  </si>
  <si>
    <t>Healthy Hearts Organization</t>
  </si>
  <si>
    <t>PG016202</t>
  </si>
  <si>
    <t>Indigecanes</t>
  </si>
  <si>
    <t>PG015813</t>
  </si>
  <si>
    <t>Media &amp; Entertainment Business Club</t>
  </si>
  <si>
    <t>Phi Chi Theta</t>
  </si>
  <si>
    <t>Students For Life Miami</t>
  </si>
  <si>
    <t>PG012918</t>
  </si>
  <si>
    <t>TRANScendence </t>
  </si>
  <si>
    <t>PG015281</t>
  </si>
  <si>
    <t>Unlock AI</t>
  </si>
  <si>
    <t>PG015826</t>
  </si>
  <si>
    <t>Ushift</t>
  </si>
  <si>
    <t>PG015955</t>
  </si>
  <si>
    <t>UShred</t>
  </si>
  <si>
    <t>PG015820</t>
  </si>
  <si>
    <t>WELL: Women’s Empowerment &amp; Lifelong Learning</t>
  </si>
  <si>
    <t>PG015817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</si>
</sst>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164" formatCode="&quot;$&quot;#,##0.00"/>
    <numFmt numFmtId="165" formatCode="&quot;$&quot;#,##0"/>
    <numFmt numFmtId="166" formatCode="&quot;$&quot;#,##0.000"/>
    <numFmt numFmtId="167" formatCode="\(###\)\ ###\-####"/>
    <numFmt numFmtId="168" formatCode="##0.0&quot; Miles&quot;"/>
    <numFmt numFmtId="169" formatCode="[$-409]ddd\.\ mmmm\ d\,\ yyyy"/>
  </numFmts>
  <fonts count="45"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entury Gothic"/>
      <family val="1"/>
    </font>
    <font>
      <u/>
      <sz val="12"/>
      <color theme="10"/>
      <name val="Calibri"/>
      <family val="2"/>
      <scheme val="minor"/>
    </font>
    <font>
      <u/>
      <sz val="12"/>
      <color theme="11"/>
      <name val="Calibri"/>
      <family val="2"/>
      <scheme val="minor"/>
    </font>
    <font>
      <sz val="10"/>
      <color rgb="FF006411"/>
      <name val="Century Gothic"/>
      <family val="1"/>
    </font>
    <font>
      <sz val="20"/>
      <color theme="1"/>
      <name val="Century Gothic"/>
      <family val="1"/>
    </font>
    <font>
      <sz val="8"/>
      <name val="Calibri"/>
      <family val="2"/>
      <scheme val="minor"/>
    </font>
    <font>
      <sz val="20"/>
      <color rgb="FFFF6600"/>
      <name val="Century Gothic"/>
      <family val="1"/>
    </font>
    <font>
      <sz val="12"/>
      <color rgb="FFFF6600"/>
      <name val="Century Gothic"/>
      <family val="1"/>
    </font>
    <font>
      <sz val="14"/>
      <color rgb="FFFF6600"/>
      <name val="Century Gothic"/>
      <family val="1"/>
    </font>
    <font>
      <sz val="12"/>
      <color rgb="FF006411"/>
      <name val="Century Gothic"/>
      <family val="1"/>
    </font>
    <font>
      <sz val="14"/>
      <color theme="1"/>
      <name val="Century Gothic"/>
      <family val="1"/>
    </font>
    <font>
      <sz val="12"/>
      <color rgb="FFFF0000"/>
      <name val="Century Gothic"/>
      <family val="1"/>
    </font>
    <font>
      <sz val="28"/>
      <color theme="1"/>
      <name val="Century Gothic"/>
      <family val="1"/>
    </font>
    <font>
      <b/>
      <sz val="14"/>
      <color theme="1"/>
      <name val="Century Gothic"/>
      <family val="1"/>
    </font>
    <font>
      <b/>
      <sz val="12"/>
      <color rgb="FFFF0000"/>
      <name val="Century Gothic"/>
      <family val="1"/>
    </font>
    <font>
      <b/>
      <sz val="28"/>
      <color rgb="FF006411"/>
      <name val="Century Gothic"/>
      <family val="1"/>
    </font>
    <font>
      <b/>
      <sz val="35"/>
      <color theme="1"/>
      <name val="Century Gothic"/>
      <family val="1"/>
    </font>
    <font>
      <b/>
      <sz val="30"/>
      <color theme="1"/>
      <name val="Century Gothic"/>
      <family val="1"/>
    </font>
    <font>
      <b/>
      <sz val="26"/>
      <color rgb="FFFF6600"/>
      <name val="Century Gothic"/>
      <family val="1"/>
    </font>
    <font>
      <sz val="20"/>
      <color rgb="FF006411"/>
      <name val="Century Gothic"/>
      <family val="1"/>
    </font>
    <font>
      <sz val="12"/>
      <color theme="0"/>
      <name val="Century Gothic"/>
      <family val="1"/>
    </font>
    <font>
      <b/>
      <sz val="12"/>
      <color theme="1"/>
      <name val="Calibri"/>
      <family val="2"/>
      <scheme val="minor"/>
    </font>
    <font>
      <sz val="12"/>
      <name val="Century Gothic"/>
      <family val="1"/>
    </font>
    <font>
      <b/>
      <sz val="20"/>
      <color rgb="FF006411"/>
      <name val="Century Gothic"/>
      <family val="1"/>
    </font>
    <font>
      <b/>
      <sz val="12"/>
      <color theme="1"/>
      <name val="Century Gothic"/>
      <family val="1"/>
    </font>
    <font>
      <sz val="12"/>
      <color theme="1"/>
      <name val="Century Gothic"/>
      <family val="2"/>
    </font>
    <font>
      <sz val="12"/>
      <color rgb="FF006411"/>
      <name val="Century Gothic"/>
      <family val="2"/>
    </font>
    <font>
      <sz val="18"/>
      <color rgb="FFFF0000"/>
      <name val="Century Gothic"/>
      <family val="2"/>
    </font>
    <font>
      <sz val="18"/>
      <color rgb="FF006411"/>
      <name val="Century Gothic"/>
      <family val="2"/>
    </font>
    <font>
      <b/>
      <sz val="20"/>
      <color rgb="FFFF6600"/>
      <name val="Century Gothic"/>
      <family val="1"/>
    </font>
    <font>
      <sz val="12"/>
      <color rgb="FF000000"/>
      <name val="Century Gothic"/>
      <family val="2"/>
    </font>
    <font>
      <b/>
      <sz val="14"/>
      <color theme="0"/>
      <name val="Century Gothic"/>
      <family val="1"/>
    </font>
    <font>
      <sz val="10"/>
      <color theme="1"/>
      <name val="Century Gothic"/>
      <family val="1"/>
    </font>
    <font>
      <b/>
      <sz val="12"/>
      <color theme="0"/>
      <name val="Century Gothic"/>
      <family val="2"/>
    </font>
    <font>
      <b/>
      <sz val="10"/>
      <color rgb="FFFF0000"/>
      <name val="Century Gothic"/>
      <family val="2"/>
    </font>
    <font>
      <sz val="12"/>
      <color rgb="FF000000"/>
      <name val="Calibri Light"/>
      <family val="2"/>
    </font>
    <font>
      <sz val="12"/>
      <color theme="1"/>
      <name val="Calibri Light"/>
      <family val="2"/>
    </font>
    <font>
      <sz val="12"/>
      <name val="Calibri"/>
      <family val="2"/>
      <scheme val="minor"/>
    </font>
    <font>
      <b/>
      <sz val="22"/>
      <color rgb="FF000000"/>
      <name val="Calibri"/>
      <family val="2"/>
      <scheme val="minor"/>
    </font>
    <font>
      <b/>
      <sz val="12"/>
      <color rgb="FF000000"/>
      <name val="Calibri"/>
      <family val="2"/>
      <scheme val="minor"/>
    </font>
    <font>
      <sz val="12"/>
      <color rgb="FF000000"/>
      <name val="Calibri"/>
      <family val="2"/>
      <scheme val="minor"/>
    </font>
    <font>
      <sz val="10"/>
      <color rgb="FF000000"/>
      <name val="Century Gothic"/>
      <family val="1"/>
    </font>
  </fonts>
  <fills count="14">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rgb="FF5B95F9"/>
        <bgColor indexed="64"/>
      </patternFill>
    </fill>
    <fill>
      <patternFill patternType="solid">
        <fgColor rgb="FFF6B26B"/>
        <bgColor indexed="64"/>
      </patternFill>
    </fill>
    <fill>
      <patternFill patternType="solid">
        <fgColor theme="9" tint="0.79998168889431442"/>
        <bgColor indexed="65"/>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rgb="FFFF0000"/>
        <bgColor indexed="64"/>
      </patternFill>
    </fill>
    <fill>
      <patternFill patternType="solid">
        <fgColor rgb="FFB4C6E7"/>
        <bgColor rgb="FFB4C6E7"/>
      </patternFill>
    </fill>
    <fill>
      <patternFill patternType="solid">
        <fgColor rgb="FFFFE598"/>
        <bgColor rgb="FFFFE598"/>
      </patternFill>
    </fill>
    <fill>
      <patternFill patternType="solid">
        <fgColor rgb="FFFFCBF9"/>
        <bgColor indexed="64"/>
      </patternFill>
    </fill>
  </fills>
  <borders count="34">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indexed="64"/>
      </right>
      <top style="medium">
        <color rgb="FF000000"/>
      </top>
      <bottom style="medium">
        <color rgb="FF000000"/>
      </bottom>
      <diagonal/>
    </border>
    <border>
      <left/>
      <right/>
      <top style="medium">
        <color rgb="FF000000"/>
      </top>
      <bottom/>
      <diagonal/>
    </border>
    <border>
      <left/>
      <right style="thin">
        <color auto="1"/>
      </right>
      <top style="medium">
        <color rgb="FF000000"/>
      </top>
      <bottom/>
      <diagonal/>
    </border>
    <border>
      <left style="thin">
        <color rgb="FFD0CECE"/>
      </left>
      <right style="thin">
        <color rgb="FFD0CECE"/>
      </right>
      <top/>
      <bottom style="thin">
        <color rgb="FFD0CECE"/>
      </bottom>
      <diagonal/>
    </border>
    <border>
      <left style="thin">
        <color rgb="FFD0CECE"/>
      </left>
      <right style="thin">
        <color rgb="FFD0CECE"/>
      </right>
      <top style="thin">
        <color rgb="FFD0CECE"/>
      </top>
      <bottom style="thin">
        <color rgb="FFD0CECE"/>
      </bottom>
      <diagonal/>
    </border>
    <border>
      <left/>
      <right style="thin">
        <color rgb="FFD0CECE"/>
      </right>
      <top/>
      <bottom style="thin">
        <color rgb="FFD0CECE"/>
      </bottom>
      <diagonal/>
    </border>
  </borders>
  <cellStyleXfs count="10">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6" borderId="0" applyNumberFormat="0" applyBorder="0" applyAlignment="0" applyProtection="0"/>
  </cellStyleXfs>
  <cellXfs count="173">
    <xf numFmtId="0" fontId="0" fillId="0" borderId="0" xfId="0"/>
    <xf numFmtId="0" fontId="3" fillId="0" borderId="0" xfId="0" applyFont="1"/>
    <xf numFmtId="0" fontId="7" fillId="0" borderId="0" xfId="0" applyFont="1"/>
    <xf numFmtId="49" fontId="3" fillId="0" borderId="0" xfId="0" applyNumberFormat="1" applyFont="1"/>
    <xf numFmtId="49" fontId="11" fillId="0" borderId="0" xfId="0" applyNumberFormat="1" applyFont="1" applyAlignment="1">
      <alignment horizontal="left"/>
    </xf>
    <xf numFmtId="49" fontId="10" fillId="0" borderId="0" xfId="0" applyNumberFormat="1" applyFont="1" applyAlignment="1">
      <alignment horizontal="left"/>
    </xf>
    <xf numFmtId="0" fontId="3" fillId="0" borderId="0" xfId="0" applyFont="1" applyAlignment="1">
      <alignment vertical="center"/>
    </xf>
    <xf numFmtId="0" fontId="3" fillId="0" borderId="0" xfId="0" applyFont="1" applyAlignment="1">
      <alignment horizontal="center"/>
    </xf>
    <xf numFmtId="165" fontId="3" fillId="0" borderId="0" xfId="0" applyNumberFormat="1" applyFont="1" applyAlignment="1">
      <alignment horizontal="center"/>
    </xf>
    <xf numFmtId="166" fontId="3" fillId="0" borderId="0" xfId="0" applyNumberFormat="1" applyFont="1" applyAlignment="1">
      <alignment horizontal="center"/>
    </xf>
    <xf numFmtId="0" fontId="15" fillId="0" borderId="0" xfId="0" applyFont="1" applyAlignment="1">
      <alignment vertical="center"/>
    </xf>
    <xf numFmtId="0" fontId="3" fillId="0" borderId="0" xfId="0" applyFont="1" applyAlignment="1">
      <alignment wrapText="1"/>
    </xf>
    <xf numFmtId="0" fontId="3" fillId="0" borderId="0" xfId="0" applyFont="1" applyAlignment="1">
      <alignment horizontal="left" vertical="center" wrapText="1" indent="1"/>
    </xf>
    <xf numFmtId="165" fontId="22" fillId="0" borderId="0" xfId="0" applyNumberFormat="1" applyFont="1" applyAlignment="1">
      <alignment horizontal="center" vertical="center"/>
    </xf>
    <xf numFmtId="0" fontId="22" fillId="0" borderId="0" xfId="0" applyFont="1"/>
    <xf numFmtId="0" fontId="22" fillId="0" borderId="0" xfId="0" applyFont="1" applyAlignment="1">
      <alignment horizontal="center" vertical="center"/>
    </xf>
    <xf numFmtId="165" fontId="23" fillId="0" borderId="0" xfId="0" applyNumberFormat="1" applyFont="1" applyAlignment="1">
      <alignment horizontal="center"/>
    </xf>
    <xf numFmtId="164" fontId="22" fillId="3" borderId="0" xfId="1" applyNumberFormat="1" applyFont="1" applyFill="1" applyAlignment="1">
      <alignment horizontal="center" vertical="center"/>
    </xf>
    <xf numFmtId="164" fontId="3" fillId="3" borderId="0" xfId="1" applyNumberFormat="1" applyFont="1" applyFill="1" applyAlignment="1">
      <alignment horizontal="center"/>
    </xf>
    <xf numFmtId="0" fontId="6" fillId="0" borderId="2" xfId="0" applyFont="1" applyBorder="1" applyAlignment="1">
      <alignment vertical="center"/>
    </xf>
    <xf numFmtId="0" fontId="12" fillId="0" borderId="0" xfId="0" applyFont="1" applyAlignment="1">
      <alignment horizontal="left" vertical="center" wrapText="1"/>
    </xf>
    <xf numFmtId="164" fontId="12" fillId="2" borderId="0" xfId="0" applyNumberFormat="1" applyFont="1" applyFill="1" applyAlignment="1">
      <alignment horizontal="center" vertical="center" wrapText="1"/>
    </xf>
    <xf numFmtId="164" fontId="12" fillId="2" borderId="0" xfId="6" applyNumberFormat="1" applyFont="1" applyFill="1" applyAlignment="1" applyProtection="1">
      <alignment horizontal="center" vertical="center" wrapText="1"/>
    </xf>
    <xf numFmtId="164" fontId="14" fillId="2" borderId="0" xfId="0" applyNumberFormat="1" applyFont="1" applyFill="1" applyAlignment="1">
      <alignment horizontal="right" indent="1"/>
    </xf>
    <xf numFmtId="164" fontId="12" fillId="2" borderId="0" xfId="6" applyNumberFormat="1" applyFont="1" applyFill="1" applyAlignment="1" applyProtection="1">
      <alignment horizontal="right" indent="1"/>
      <protection locked="0"/>
    </xf>
    <xf numFmtId="164" fontId="12" fillId="2" borderId="0" xfId="0" applyNumberFormat="1" applyFont="1" applyFill="1" applyAlignment="1">
      <alignment horizontal="right" indent="1"/>
    </xf>
    <xf numFmtId="0" fontId="18" fillId="0" borderId="0" xfId="0" applyFont="1"/>
    <xf numFmtId="0" fontId="26" fillId="0" borderId="0" xfId="0" applyFont="1" applyAlignment="1">
      <alignment vertical="center"/>
    </xf>
    <xf numFmtId="0" fontId="26" fillId="0" borderId="0" xfId="0" applyFont="1" applyAlignment="1">
      <alignment horizontal="center" vertical="center"/>
    </xf>
    <xf numFmtId="0" fontId="24" fillId="0" borderId="0" xfId="0" applyFont="1"/>
    <xf numFmtId="0" fontId="3" fillId="2" borderId="4" xfId="0" applyFont="1" applyFill="1" applyBorder="1" applyAlignment="1">
      <alignment horizontal="left"/>
    </xf>
    <xf numFmtId="0" fontId="3" fillId="2" borderId="4" xfId="0" applyFont="1" applyFill="1" applyBorder="1" applyAlignment="1">
      <alignment horizontal="left" vertical="center"/>
    </xf>
    <xf numFmtId="0" fontId="3" fillId="0" borderId="5" xfId="0" applyFont="1" applyBorder="1" applyAlignment="1" applyProtection="1">
      <alignment horizontal="center"/>
      <protection locked="0"/>
    </xf>
    <xf numFmtId="164" fontId="3" fillId="0" borderId="5" xfId="1" applyNumberFormat="1" applyFont="1" applyFill="1" applyBorder="1" applyAlignment="1" applyProtection="1">
      <alignment horizontal="center"/>
      <protection locked="0"/>
    </xf>
    <xf numFmtId="168" fontId="3" fillId="0" borderId="5" xfId="0" applyNumberFormat="1" applyFont="1" applyBorder="1" applyAlignment="1" applyProtection="1">
      <alignment horizontal="center" vertical="center" wrapText="1"/>
      <protection locked="0"/>
    </xf>
    <xf numFmtId="0" fontId="3" fillId="2" borderId="6" xfId="0" applyFont="1" applyFill="1" applyBorder="1" applyAlignment="1">
      <alignment horizontal="left"/>
    </xf>
    <xf numFmtId="164" fontId="14" fillId="2" borderId="0" xfId="0" applyNumberFormat="1" applyFont="1" applyFill="1" applyAlignment="1">
      <alignment horizontal="center"/>
    </xf>
    <xf numFmtId="164" fontId="12" fillId="2" borderId="0" xfId="0" applyNumberFormat="1" applyFont="1" applyFill="1" applyAlignment="1">
      <alignment horizontal="center"/>
    </xf>
    <xf numFmtId="164" fontId="12" fillId="2" borderId="3" xfId="0" applyNumberFormat="1" applyFont="1" applyFill="1" applyBorder="1" applyAlignment="1">
      <alignment horizontal="center" vertical="center"/>
    </xf>
    <xf numFmtId="0" fontId="3" fillId="2" borderId="10" xfId="0" applyFont="1" applyFill="1" applyBorder="1" applyAlignment="1">
      <alignment horizontal="left"/>
    </xf>
    <xf numFmtId="164" fontId="14" fillId="2" borderId="11" xfId="0" applyNumberFormat="1" applyFont="1" applyFill="1" applyBorder="1" applyAlignment="1">
      <alignment horizontal="center"/>
    </xf>
    <xf numFmtId="164" fontId="12" fillId="2" borderId="11" xfId="0" applyNumberFormat="1" applyFont="1" applyFill="1" applyBorder="1" applyAlignment="1">
      <alignment horizontal="center"/>
    </xf>
    <xf numFmtId="168" fontId="3" fillId="0" borderId="5" xfId="0" applyNumberFormat="1" applyFont="1" applyBorder="1" applyAlignment="1" applyProtection="1">
      <alignment horizontal="center"/>
      <protection locked="0"/>
    </xf>
    <xf numFmtId="168" fontId="3" fillId="0" borderId="3" xfId="0" applyNumberFormat="1" applyFont="1" applyBorder="1" applyAlignment="1" applyProtection="1">
      <alignment horizontal="center"/>
      <protection locked="0"/>
    </xf>
    <xf numFmtId="164" fontId="12" fillId="2" borderId="5" xfId="0" applyNumberFormat="1" applyFont="1" applyFill="1" applyBorder="1" applyAlignment="1">
      <alignment horizontal="center" vertical="center"/>
    </xf>
    <xf numFmtId="164" fontId="12" fillId="2" borderId="7" xfId="0" applyNumberFormat="1" applyFont="1" applyFill="1" applyBorder="1" applyAlignment="1">
      <alignment horizontal="center"/>
    </xf>
    <xf numFmtId="164" fontId="12" fillId="2" borderId="12" xfId="0" applyNumberFormat="1" applyFont="1" applyFill="1" applyBorder="1" applyAlignment="1">
      <alignment horizontal="center"/>
    </xf>
    <xf numFmtId="0" fontId="21" fillId="0" borderId="0" xfId="0" applyFont="1" applyAlignment="1">
      <alignment vertical="center" wrapText="1"/>
    </xf>
    <xf numFmtId="0" fontId="27" fillId="0" borderId="0" xfId="0" applyFont="1" applyAlignment="1">
      <alignment vertical="center"/>
    </xf>
    <xf numFmtId="0" fontId="12" fillId="2" borderId="7" xfId="0" applyFont="1" applyFill="1" applyBorder="1" applyAlignment="1">
      <alignment horizontal="center"/>
    </xf>
    <xf numFmtId="164" fontId="14" fillId="2" borderId="3" xfId="1" applyNumberFormat="1" applyFont="1" applyFill="1" applyBorder="1" applyAlignment="1">
      <alignment horizontal="center" vertical="center" wrapText="1"/>
    </xf>
    <xf numFmtId="0" fontId="13" fillId="0" borderId="0" xfId="0" applyFont="1" applyAlignment="1">
      <alignment horizontal="center"/>
    </xf>
    <xf numFmtId="0" fontId="3" fillId="0" borderId="1" xfId="0" applyFont="1" applyBorder="1" applyAlignment="1">
      <alignment vertical="center" wrapText="1"/>
    </xf>
    <xf numFmtId="0" fontId="12" fillId="2" borderId="4" xfId="0" applyFont="1" applyFill="1" applyBorder="1" applyAlignment="1">
      <alignment vertical="center"/>
    </xf>
    <xf numFmtId="0" fontId="12" fillId="2" borderId="4"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167" fontId="10" fillId="0" borderId="3"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protection locked="0"/>
    </xf>
    <xf numFmtId="167" fontId="10" fillId="0" borderId="1"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0" fillId="0" borderId="0" xfId="0" applyFont="1" applyAlignment="1">
      <alignment vertical="top"/>
    </xf>
    <xf numFmtId="164" fontId="3" fillId="0" borderId="5" xfId="0" applyNumberFormat="1" applyFont="1" applyBorder="1" applyAlignment="1" applyProtection="1">
      <alignment horizontal="center" vertical="center" wrapText="1"/>
      <protection locked="0"/>
    </xf>
    <xf numFmtId="0" fontId="12" fillId="2" borderId="4" xfId="0" applyFont="1" applyFill="1" applyBorder="1" applyAlignment="1">
      <alignment horizontal="left" vertical="center"/>
    </xf>
    <xf numFmtId="0" fontId="12" fillId="2" borderId="8" xfId="0" applyFont="1" applyFill="1" applyBorder="1" applyAlignment="1">
      <alignment horizontal="left" vertical="center"/>
    </xf>
    <xf numFmtId="164" fontId="3" fillId="0" borderId="0" xfId="0" applyNumberFormat="1" applyFont="1"/>
    <xf numFmtId="49" fontId="13" fillId="0" borderId="0" xfId="0" applyNumberFormat="1" applyFont="1"/>
    <xf numFmtId="0" fontId="28" fillId="2" borderId="8" xfId="0" applyFont="1" applyFill="1" applyBorder="1" applyAlignment="1">
      <alignment horizontal="left" vertical="center"/>
    </xf>
    <xf numFmtId="164" fontId="29" fillId="2" borderId="9" xfId="0" applyNumberFormat="1" applyFont="1" applyFill="1" applyBorder="1" applyAlignment="1">
      <alignment horizontal="center" vertical="center"/>
    </xf>
    <xf numFmtId="164" fontId="30" fillId="2" borderId="1" xfId="0" applyNumberFormat="1" applyFont="1" applyFill="1" applyBorder="1" applyAlignment="1">
      <alignment horizontal="center" vertical="center"/>
    </xf>
    <xf numFmtId="164" fontId="31" fillId="2" borderId="1" xfId="0" applyNumberFormat="1" applyFont="1" applyFill="1" applyBorder="1" applyAlignment="1">
      <alignment horizontal="center" vertical="center"/>
    </xf>
    <xf numFmtId="0" fontId="3" fillId="0" borderId="5" xfId="0" applyFont="1" applyBorder="1" applyAlignment="1" applyProtection="1">
      <alignment vertical="center" wrapText="1"/>
      <protection locked="0"/>
    </xf>
    <xf numFmtId="0" fontId="28" fillId="0" borderId="0" xfId="0" applyFont="1"/>
    <xf numFmtId="49" fontId="28" fillId="0" borderId="0" xfId="0" applyNumberFormat="1" applyFont="1"/>
    <xf numFmtId="44" fontId="28" fillId="0" borderId="0" xfId="1" applyFont="1" applyBorder="1"/>
    <xf numFmtId="0" fontId="33" fillId="4"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28" fillId="0" borderId="0" xfId="0" applyFont="1" applyAlignment="1">
      <alignment horizontal="left"/>
    </xf>
    <xf numFmtId="169" fontId="3" fillId="0" borderId="5" xfId="0" applyNumberFormat="1" applyFont="1" applyBorder="1" applyAlignment="1" applyProtection="1">
      <alignment horizontal="center"/>
      <protection locked="0"/>
    </xf>
    <xf numFmtId="0" fontId="13" fillId="0" borderId="1" xfId="0" applyFont="1" applyBorder="1" applyAlignment="1">
      <alignment vertical="center"/>
    </xf>
    <xf numFmtId="164" fontId="12" fillId="0" borderId="0" xfId="0" applyNumberFormat="1" applyFont="1" applyAlignment="1">
      <alignment horizontal="center" vertical="center" wrapText="1"/>
    </xf>
    <xf numFmtId="164" fontId="14" fillId="0" borderId="0" xfId="0" applyNumberFormat="1" applyFont="1" applyAlignment="1" applyProtection="1">
      <alignment horizontal="right" indent="1"/>
      <protection locked="0"/>
    </xf>
    <xf numFmtId="0" fontId="1" fillId="6" borderId="0" xfId="9" applyAlignment="1">
      <alignment horizontal="center" vertical="center"/>
    </xf>
    <xf numFmtId="0" fontId="16" fillId="7" borderId="0" xfId="0" applyFont="1" applyFill="1" applyAlignment="1">
      <alignment horizontal="center" vertical="center"/>
    </xf>
    <xf numFmtId="0" fontId="16" fillId="3" borderId="0" xfId="0" applyFont="1" applyFill="1" applyAlignment="1">
      <alignment horizontal="center" vertical="center"/>
    </xf>
    <xf numFmtId="0" fontId="16" fillId="8" borderId="0" xfId="0" applyFont="1" applyFill="1" applyAlignment="1">
      <alignment horizontal="center" vertical="center"/>
    </xf>
    <xf numFmtId="0" fontId="34" fillId="9" borderId="0" xfId="0" applyFont="1" applyFill="1" applyAlignment="1">
      <alignment horizontal="center" vertical="center"/>
    </xf>
    <xf numFmtId="0" fontId="0" fillId="0" borderId="4" xfId="0" applyBorder="1"/>
    <xf numFmtId="0" fontId="6" fillId="2" borderId="3" xfId="0" applyFont="1" applyFill="1" applyBorder="1" applyAlignment="1">
      <alignment horizontal="right"/>
    </xf>
    <xf numFmtId="0" fontId="6" fillId="0" borderId="5" xfId="0" applyFont="1" applyBorder="1" applyAlignment="1">
      <alignment horizontal="left"/>
    </xf>
    <xf numFmtId="0" fontId="0" fillId="0" borderId="8" xfId="0" applyBorder="1"/>
    <xf numFmtId="0" fontId="6" fillId="2" borderId="1" xfId="0" applyFont="1" applyFill="1" applyBorder="1" applyAlignment="1">
      <alignment horizontal="right"/>
    </xf>
    <xf numFmtId="0" fontId="6" fillId="0" borderId="9" xfId="0" applyFont="1" applyBorder="1" applyAlignment="1">
      <alignment horizontal="left"/>
    </xf>
    <xf numFmtId="2" fontId="35" fillId="0" borderId="0" xfId="0" applyNumberFormat="1" applyFont="1" applyAlignment="1">
      <alignment horizontal="right" vertical="center"/>
    </xf>
    <xf numFmtId="6" fontId="3" fillId="2" borderId="4" xfId="0" applyNumberFormat="1" applyFont="1" applyFill="1" applyBorder="1" applyAlignment="1">
      <alignment horizontal="left" vertical="top" wrapText="1"/>
    </xf>
    <xf numFmtId="0" fontId="36" fillId="10" borderId="17" xfId="0" applyFont="1" applyFill="1" applyBorder="1" applyAlignment="1">
      <alignment horizontal="center"/>
    </xf>
    <xf numFmtId="165" fontId="3" fillId="0" borderId="18" xfId="0" applyNumberFormat="1" applyFont="1" applyBorder="1" applyAlignment="1">
      <alignment horizontal="center"/>
    </xf>
    <xf numFmtId="0" fontId="3" fillId="0" borderId="19" xfId="0" applyFont="1" applyBorder="1"/>
    <xf numFmtId="1" fontId="3" fillId="0" borderId="20" xfId="0" applyNumberFormat="1" applyFont="1" applyBorder="1" applyAlignment="1">
      <alignment horizontal="center"/>
    </xf>
    <xf numFmtId="0" fontId="3" fillId="0" borderId="21" xfId="0" applyFont="1" applyBorder="1" applyAlignment="1">
      <alignment horizontal="center"/>
    </xf>
    <xf numFmtId="1" fontId="3" fillId="0" borderId="5" xfId="0" applyNumberFormat="1" applyFont="1" applyBorder="1" applyAlignment="1" applyProtection="1">
      <alignment horizontal="center"/>
      <protection locked="0"/>
    </xf>
    <xf numFmtId="0" fontId="28" fillId="0" borderId="0" xfId="0" applyFont="1" applyAlignment="1">
      <alignment horizontal="center"/>
    </xf>
    <xf numFmtId="0" fontId="12" fillId="0" borderId="0" xfId="0" applyFont="1" applyAlignment="1">
      <alignment vertical="center"/>
    </xf>
    <xf numFmtId="0" fontId="38" fillId="0" borderId="22" xfId="0" applyFont="1" applyBorder="1" applyAlignment="1">
      <alignment horizontal="left"/>
    </xf>
    <xf numFmtId="0" fontId="39" fillId="0" borderId="22" xfId="0" applyFont="1" applyBorder="1" applyAlignment="1">
      <alignment horizontal="left"/>
    </xf>
    <xf numFmtId="0" fontId="39" fillId="0" borderId="22" xfId="0" applyFont="1" applyBorder="1" applyAlignment="1">
      <alignment horizontal="center"/>
    </xf>
    <xf numFmtId="0" fontId="10" fillId="0" borderId="5" xfId="0" applyFont="1" applyBorder="1" applyAlignment="1">
      <alignment vertical="center"/>
    </xf>
    <xf numFmtId="0" fontId="3" fillId="0" borderId="20" xfId="0" applyFont="1" applyBorder="1" applyAlignment="1">
      <alignment horizontal="center"/>
    </xf>
    <xf numFmtId="0" fontId="3" fillId="0" borderId="21" xfId="0" applyFont="1" applyBorder="1"/>
    <xf numFmtId="0" fontId="27" fillId="0" borderId="16" xfId="0" applyFont="1" applyBorder="1"/>
    <xf numFmtId="0" fontId="41" fillId="11" borderId="23" xfId="0" applyFont="1" applyFill="1" applyBorder="1" applyAlignment="1">
      <alignment vertical="center"/>
    </xf>
    <xf numFmtId="0" fontId="41" fillId="11" borderId="24" xfId="0" applyFont="1" applyFill="1" applyBorder="1" applyAlignment="1">
      <alignment vertical="center"/>
    </xf>
    <xf numFmtId="0" fontId="41" fillId="11" borderId="25" xfId="0" applyFont="1" applyFill="1" applyBorder="1" applyAlignment="1">
      <alignment horizontal="center" vertical="center"/>
    </xf>
    <xf numFmtId="0" fontId="42" fillId="0" borderId="0" xfId="0" applyFont="1" applyAlignment="1">
      <alignment vertical="center"/>
    </xf>
    <xf numFmtId="0" fontId="43" fillId="0" borderId="0" xfId="0" applyFont="1"/>
    <xf numFmtId="0" fontId="43" fillId="0" borderId="7" xfId="0" applyFont="1" applyBorder="1" applyAlignment="1">
      <alignment horizontal="center" vertical="center"/>
    </xf>
    <xf numFmtId="0" fontId="42" fillId="12" borderId="26" xfId="0" applyFont="1" applyFill="1" applyBorder="1" applyAlignment="1">
      <alignment vertical="center"/>
    </xf>
    <xf numFmtId="0" fontId="42" fillId="12" borderId="27" xfId="0" applyFont="1" applyFill="1" applyBorder="1" applyAlignment="1">
      <alignment horizontal="center" vertical="center" wrapText="1"/>
    </xf>
    <xf numFmtId="0" fontId="42" fillId="12" borderId="27" xfId="0" applyFont="1" applyFill="1" applyBorder="1" applyAlignment="1">
      <alignment vertical="center"/>
    </xf>
    <xf numFmtId="0" fontId="42" fillId="12" borderId="28" xfId="0" applyFont="1" applyFill="1" applyBorder="1" applyAlignment="1">
      <alignment horizontal="center" vertical="center"/>
    </xf>
    <xf numFmtId="0" fontId="43" fillId="0" borderId="29" xfId="0" applyFont="1" applyBorder="1" applyAlignment="1">
      <alignment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22" xfId="0" applyFont="1" applyBorder="1" applyAlignment="1">
      <alignment horizontal="left"/>
    </xf>
    <xf numFmtId="0" fontId="43" fillId="0" borderId="0" xfId="0" applyFont="1" applyAlignment="1">
      <alignment horizontal="center" vertical="center"/>
    </xf>
    <xf numFmtId="0" fontId="43" fillId="0" borderId="0" xfId="0" applyFont="1" applyAlignment="1">
      <alignment vertical="center"/>
    </xf>
    <xf numFmtId="0" fontId="43" fillId="0" borderId="0" xfId="0" applyFont="1" applyAlignment="1">
      <alignment horizontal="center"/>
    </xf>
    <xf numFmtId="0" fontId="40" fillId="0" borderId="0" xfId="0" applyFont="1" applyAlignment="1">
      <alignment vertical="center"/>
    </xf>
    <xf numFmtId="0" fontId="40" fillId="0" borderId="0" xfId="0" applyFont="1" applyAlignment="1">
      <alignment horizontal="center" vertical="center"/>
    </xf>
    <xf numFmtId="0" fontId="40" fillId="0" borderId="7" xfId="0" applyFont="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6" fillId="2" borderId="4" xfId="0" applyFont="1" applyFill="1" applyBorder="1" applyAlignment="1">
      <alignment horizontal="right" vertical="center" wrapText="1"/>
    </xf>
    <xf numFmtId="164" fontId="3" fillId="3" borderId="19" xfId="1" applyNumberFormat="1" applyFont="1" applyFill="1" applyBorder="1" applyAlignment="1">
      <alignment horizontal="center"/>
    </xf>
    <xf numFmtId="166" fontId="3" fillId="0" borderId="21" xfId="0" applyNumberFormat="1" applyFont="1" applyBorder="1" applyAlignment="1">
      <alignment horizontal="center"/>
    </xf>
    <xf numFmtId="164" fontId="3" fillId="3" borderId="21" xfId="1" applyNumberFormat="1" applyFont="1" applyFill="1" applyBorder="1" applyAlignment="1">
      <alignment horizont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6" fillId="2" borderId="4" xfId="0" applyFont="1" applyFill="1" applyBorder="1" applyAlignment="1">
      <alignment horizontal="right" vertical="center"/>
    </xf>
    <xf numFmtId="0" fontId="38" fillId="0" borderId="0" xfId="0" applyFont="1" applyAlignment="1">
      <alignment horizontal="left"/>
    </xf>
    <xf numFmtId="0" fontId="3" fillId="0" borderId="3" xfId="0" applyFont="1" applyBorder="1" applyAlignment="1" applyProtection="1">
      <alignment vertical="center" wrapText="1"/>
      <protection locked="0"/>
    </xf>
    <xf numFmtId="49" fontId="12" fillId="13" borderId="13" xfId="0" applyNumberFormat="1" applyFont="1" applyFill="1" applyBorder="1" applyAlignment="1">
      <alignment vertical="center"/>
    </xf>
    <xf numFmtId="0" fontId="25" fillId="13" borderId="2" xfId="0" applyFont="1" applyFill="1" applyBorder="1" applyAlignment="1">
      <alignment horizontal="center" vertical="center"/>
    </xf>
    <xf numFmtId="0" fontId="25" fillId="13" borderId="14" xfId="0" applyFont="1" applyFill="1" applyBorder="1" applyAlignment="1">
      <alignment horizontal="center" vertical="center"/>
    </xf>
    <xf numFmtId="0" fontId="44" fillId="0" borderId="0" xfId="0" applyFont="1"/>
    <xf numFmtId="0" fontId="38" fillId="0" borderId="31" xfId="0" applyFont="1" applyBorder="1" applyAlignment="1">
      <alignment horizontal="center"/>
    </xf>
    <xf numFmtId="0" fontId="44" fillId="0" borderId="32" xfId="0" applyFont="1" applyBorder="1"/>
    <xf numFmtId="0" fontId="38" fillId="0" borderId="33" xfId="0" applyFont="1" applyBorder="1" applyAlignment="1">
      <alignment horizontal="center"/>
    </xf>
    <xf numFmtId="0" fontId="44" fillId="0" borderId="31" xfId="0" applyFont="1" applyBorder="1"/>
    <xf numFmtId="0" fontId="38" fillId="0" borderId="31" xfId="0" applyFont="1" applyBorder="1" applyAlignment="1">
      <alignment horizontal="left"/>
    </xf>
    <xf numFmtId="0" fontId="38" fillId="0" borderId="32" xfId="0" applyFont="1" applyBorder="1" applyAlignment="1">
      <alignment horizontal="left"/>
    </xf>
    <xf numFmtId="0" fontId="18" fillId="0" borderId="0" xfId="0" applyFont="1" applyAlignment="1">
      <alignment horizontal="center" vertical="center"/>
    </xf>
    <xf numFmtId="0" fontId="3" fillId="0" borderId="0" xfId="0" applyFont="1" applyAlignment="1">
      <alignment horizontal="center" vertical="center" wrapText="1"/>
    </xf>
    <xf numFmtId="0" fontId="17" fillId="0" borderId="0" xfId="0" applyFont="1" applyAlignment="1">
      <alignment horizontal="center" vertical="center" wrapText="1"/>
    </xf>
    <xf numFmtId="0" fontId="3" fillId="0" borderId="2" xfId="0" applyFont="1" applyBorder="1" applyAlignment="1">
      <alignment horizontal="center" vertical="center" wrapText="1"/>
    </xf>
    <xf numFmtId="0" fontId="19" fillId="0" borderId="0" xfId="0" applyFont="1" applyAlignment="1">
      <alignment wrapText="1"/>
    </xf>
    <xf numFmtId="6" fontId="3" fillId="2" borderId="4" xfId="0" applyNumberFormat="1" applyFont="1" applyFill="1" applyBorder="1" applyAlignment="1">
      <alignment horizontal="left" vertical="top" wrapText="1"/>
    </xf>
    <xf numFmtId="6" fontId="3" fillId="2" borderId="3" xfId="0" applyNumberFormat="1" applyFont="1" applyFill="1" applyBorder="1" applyAlignment="1">
      <alignment horizontal="left" vertical="top" wrapText="1"/>
    </xf>
    <xf numFmtId="6" fontId="3" fillId="2" borderId="5" xfId="0" applyNumberFormat="1" applyFont="1" applyFill="1" applyBorder="1" applyAlignment="1">
      <alignment horizontal="left" vertical="top" wrapText="1"/>
    </xf>
    <xf numFmtId="0" fontId="3" fillId="0" borderId="0" xfId="0" applyFont="1" applyAlignment="1">
      <alignment horizontal="center"/>
    </xf>
    <xf numFmtId="49" fontId="9" fillId="0" borderId="3"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6" fontId="3" fillId="2" borderId="3" xfId="0" applyNumberFormat="1" applyFont="1" applyFill="1" applyBorder="1" applyAlignment="1">
      <alignment horizontal="center" vertical="top" wrapText="1"/>
    </xf>
    <xf numFmtId="6" fontId="3" fillId="2" borderId="5" xfId="0" applyNumberFormat="1" applyFont="1" applyFill="1" applyBorder="1" applyAlignment="1">
      <alignment horizontal="center" vertical="top" wrapText="1"/>
    </xf>
    <xf numFmtId="0" fontId="20" fillId="0" borderId="0" xfId="0" applyFont="1" applyAlignment="1">
      <alignment horizontal="left" vertical="top"/>
    </xf>
    <xf numFmtId="49" fontId="37" fillId="0" borderId="1" xfId="0" applyNumberFormat="1" applyFont="1" applyBorder="1" applyAlignment="1">
      <alignment horizontal="center"/>
    </xf>
    <xf numFmtId="0" fontId="18" fillId="0" borderId="21" xfId="0" applyFont="1" applyBorder="1" applyAlignment="1">
      <alignment horizontal="center" vertical="center"/>
    </xf>
    <xf numFmtId="0" fontId="32" fillId="0" borderId="0" xfId="0" applyFont="1" applyAlignment="1">
      <alignment horizontal="center" vertical="center" wrapText="1"/>
    </xf>
    <xf numFmtId="0" fontId="13" fillId="0" borderId="1" xfId="0" applyFont="1" applyBorder="1" applyAlignment="1">
      <alignment vertical="center"/>
    </xf>
    <xf numFmtId="0" fontId="6" fillId="0" borderId="2" xfId="0" applyFont="1" applyBorder="1" applyAlignment="1">
      <alignment vertical="center"/>
    </xf>
  </cellXfs>
  <cellStyles count="10">
    <cellStyle name="20% - Accent6" xfId="9" builtinId="50"/>
    <cellStyle name="Currency" xfId="1" builtinId="4"/>
    <cellStyle name="Currency 2" xfId="6" xr:uid="{00000000-0005-0000-0000-000002000000}"/>
    <cellStyle name="Followed Hyperlink" xfId="3" builtinId="9" hidden="1"/>
    <cellStyle name="Followed Hyperlink" xfId="5" builtinId="9" hidden="1"/>
    <cellStyle name="Followed Hyperlink" xfId="8" builtinId="9" hidden="1"/>
    <cellStyle name="Hyperlink" xfId="2" builtinId="8" hidden="1"/>
    <cellStyle name="Hyperlink" xfId="4" builtinId="8" hidden="1"/>
    <cellStyle name="Hyperlink" xfId="7" builtinId="8" hidden="1"/>
    <cellStyle name="Normal" xfId="0" builtinId="0"/>
  </cellStyles>
  <dxfs count="20">
    <dxf>
      <font>
        <color rgb="FF9C0006"/>
      </font>
      <fill>
        <patternFill patternType="solid">
          <fgColor rgb="FFFFC7CE"/>
          <bgColor rgb="FFFFC7CE"/>
        </patternFill>
      </fill>
    </dxf>
    <dxf>
      <fill>
        <patternFill patternType="solid">
          <fgColor rgb="FFF7CAAC"/>
          <bgColor rgb="FFF7CAAC"/>
        </patternFill>
      </fill>
    </dxf>
    <dxf>
      <font>
        <color rgb="FF9C0006"/>
      </font>
      <fill>
        <patternFill patternType="solid">
          <fgColor rgb="FFFFC7CE"/>
          <bgColor rgb="FFFFC7CE"/>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ont>
        <color rgb="FFFF0000"/>
      </font>
      <fill>
        <patternFill patternType="solid">
          <bgColor theme="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strike val="0"/>
        <color theme="5"/>
      </font>
      <fill>
        <patternFill>
          <bgColor theme="7" tint="0.79998168889431442"/>
        </patternFill>
      </fill>
    </dxf>
    <dxf>
      <font>
        <strike val="0"/>
        <color theme="0"/>
      </font>
      <fill>
        <patternFill patternType="none">
          <bgColor auto="1"/>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theme="7" tint="0.79998168889431442"/>
        </patternFill>
      </fill>
    </dxf>
  </dxfs>
  <tableStyles count="0" defaultTableStyle="TableStyleMedium9" defaultPivotStyle="PivotStyleMedium7"/>
  <colors>
    <mruColors>
      <color rgb="FFA5E4EE"/>
      <color rgb="FFC4C0EE"/>
      <color rgb="FFBDA7EE"/>
      <color rgb="FFFF3F3F"/>
      <color rgb="FFFF5050"/>
      <color rgb="FFFF5353"/>
      <color rgb="FF006411"/>
      <color rgb="FFFF66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1</xdr:col>
      <xdr:colOff>38101</xdr:colOff>
      <xdr:row>0</xdr:row>
      <xdr:rowOff>0</xdr:rowOff>
    </xdr:from>
    <xdr:to>
      <xdr:col>1</xdr:col>
      <xdr:colOff>1549401</xdr:colOff>
      <xdr:row>1</xdr:row>
      <xdr:rowOff>707133</xdr:rowOff>
    </xdr:to>
    <xdr:pic>
      <xdr:nvPicPr>
        <xdr:cNvPr id="3" name="Picture 2">
          <a:extLst>
            <a:ext uri="{FF2B5EF4-FFF2-40B4-BE49-F238E27FC236}">
              <a16:creationId xmlns:a16="http://schemas.microsoft.com/office/drawing/2014/main" id="{5B7AA573-3DC0-D340-A473-F35A12B5AC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1" y="0"/>
          <a:ext cx="1511300" cy="1469133"/>
        </a:xfrm>
        <a:prstGeom prst="rect">
          <a:avLst/>
        </a:prstGeom>
        <a:ln>
          <a:noFill/>
        </a:ln>
        <a:effectLst/>
      </xdr:spPr>
    </xdr:pic>
    <xdr:clientData/>
  </xdr:twoCellAnchor>
</xdr:wsDr>
</file>

<file path=xl/persons/person.xml><?xml version="1.0" encoding="utf-8"?>
<personList xmlns="http://schemas.microsoft.com/office/spreadsheetml/2018/threadedcomments" xmlns:x="http://schemas.openxmlformats.org/spreadsheetml/2006/main">
  <person displayName="Shah, Khushi Hemendra" id="{C46064DF-5652-AC42-B76A-0B2BA775337B}" userId="S::khs55@miami.edu::c467111b-af30-4aab-9688-d3c0f3fc771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 dT="2023-01-26T03:14:07.25" personId="{C46064DF-5652-AC42-B76A-0B2BA775337B}" id="{3F46D760-0ECA-E84D-9C88-168815220EA9}">
    <text>People per hotel room</text>
  </threadedComment>
  <threadedComment ref="B5" dT="2023-01-26T03:16:22.60" personId="{C46064DF-5652-AC42-B76A-0B2BA775337B}" id="{8BBE4527-F7CF-CE47-A327-24BFCD2F2B87}">
    <text>People per car</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9"/>
  <sheetViews>
    <sheetView zoomScale="108" workbookViewId="0">
      <selection activeCell="A2" sqref="A2:B2"/>
    </sheetView>
  </sheetViews>
  <sheetFormatPr baseColWidth="10" defaultColWidth="0" defaultRowHeight="16" zeroHeight="1" x14ac:dyDescent="0.2"/>
  <cols>
    <col min="1" max="1" width="10.6640625" style="7" customWidth="1"/>
    <col min="2" max="2" width="120.6640625" style="11" customWidth="1"/>
    <col min="3" max="4" width="0" style="1" hidden="1" customWidth="1"/>
    <col min="5" max="16384" width="10.6640625" style="1" hidden="1"/>
  </cols>
  <sheetData>
    <row r="1" spans="1:4" ht="65" customHeight="1" x14ac:dyDescent="0.2">
      <c r="A1" s="152" t="s">
        <v>355</v>
      </c>
      <c r="B1" s="152"/>
      <c r="C1" s="10"/>
      <c r="D1" s="10"/>
    </row>
    <row r="2" spans="1:4" ht="70.25" customHeight="1" x14ac:dyDescent="0.2">
      <c r="A2" s="153" t="s">
        <v>309</v>
      </c>
      <c r="B2" s="153"/>
      <c r="C2" s="10"/>
      <c r="D2" s="10"/>
    </row>
    <row r="3" spans="1:4" ht="40.25" customHeight="1" x14ac:dyDescent="0.2">
      <c r="A3" s="154" t="s">
        <v>818</v>
      </c>
      <c r="B3" s="154"/>
      <c r="C3" s="10"/>
      <c r="D3" s="10"/>
    </row>
    <row r="4" spans="1:4" s="6" customFormat="1" ht="60" customHeight="1" x14ac:dyDescent="0.2">
      <c r="A4" s="82">
        <v>1</v>
      </c>
      <c r="B4" s="12" t="s">
        <v>819</v>
      </c>
    </row>
    <row r="5" spans="1:4" s="6" customFormat="1" ht="60" customHeight="1" x14ac:dyDescent="0.2">
      <c r="A5" s="84">
        <v>2</v>
      </c>
      <c r="B5" s="12" t="s">
        <v>439</v>
      </c>
    </row>
    <row r="6" spans="1:4" s="6" customFormat="1" ht="60" customHeight="1" x14ac:dyDescent="0.2">
      <c r="A6" s="83">
        <v>3</v>
      </c>
      <c r="B6" s="12" t="s">
        <v>310</v>
      </c>
    </row>
    <row r="7" spans="1:4" s="6" customFormat="1" ht="60" customHeight="1" x14ac:dyDescent="0.2">
      <c r="A7" s="83">
        <v>4</v>
      </c>
      <c r="B7" s="12" t="s">
        <v>438</v>
      </c>
    </row>
    <row r="8" spans="1:4" s="6" customFormat="1" ht="60" customHeight="1" x14ac:dyDescent="0.2">
      <c r="A8" s="85">
        <v>5</v>
      </c>
      <c r="B8" s="12" t="s">
        <v>437</v>
      </c>
    </row>
    <row r="9" spans="1:4" s="6" customFormat="1" ht="60" customHeight="1" x14ac:dyDescent="0.2">
      <c r="A9" s="86">
        <v>6</v>
      </c>
      <c r="B9" s="12" t="s">
        <v>321</v>
      </c>
    </row>
  </sheetData>
  <sheetProtection algorithmName="SHA-512" hashValue="2qGuXbkJknOCfBkdT7dxSBOm0Su4tSO3+LzFamGL/Nx6CnKTiyUMVOwCMDVAuMdHQrrFITM0cxDIbjaddP+qKw==" saltValue="xZBDb1E1QxN18euBKRXK5w==" spinCount="100000" sheet="1" objects="1" scenarios="1" selectLockedCells="1"/>
  <mergeCells count="3">
    <mergeCell ref="A1:B1"/>
    <mergeCell ref="A2:B2"/>
    <mergeCell ref="A3:B3"/>
  </mergeCells>
  <phoneticPr fontId="8" type="noConversion"/>
  <pageMargins left="0.25" right="0.25" top="0.75" bottom="0.75" header="0.3" footer="0.3"/>
  <pageSetup scale="76"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73"/>
  <sheetViews>
    <sheetView showGridLines="0" tabSelected="1" topLeftCell="A2" zoomScaleNormal="83" workbookViewId="0">
      <selection activeCell="C4" sqref="C4:E4"/>
    </sheetView>
  </sheetViews>
  <sheetFormatPr baseColWidth="10" defaultColWidth="0" defaultRowHeight="16" zeroHeight="1" x14ac:dyDescent="0.2"/>
  <cols>
    <col min="1" max="1" width="1.6640625" style="1" customWidth="1"/>
    <col min="2" max="2" width="41" style="1" customWidth="1"/>
    <col min="3" max="4" width="30.6640625" style="1" customWidth="1"/>
    <col min="5" max="5" width="48" style="1" customWidth="1"/>
    <col min="6" max="6" width="1.6640625" style="1" customWidth="1"/>
    <col min="7" max="16384" width="10.6640625" style="1" hidden="1"/>
  </cols>
  <sheetData>
    <row r="1" spans="1:6" ht="60" customHeight="1" x14ac:dyDescent="0.45">
      <c r="B1" s="160"/>
      <c r="C1" s="156" t="s">
        <v>352</v>
      </c>
      <c r="D1" s="156"/>
      <c r="E1" s="156"/>
    </row>
    <row r="2" spans="1:6" ht="60" customHeight="1" x14ac:dyDescent="0.2">
      <c r="B2" s="160"/>
      <c r="C2" s="167" t="s">
        <v>817</v>
      </c>
      <c r="D2" s="167"/>
      <c r="E2" s="93" t="s">
        <v>608</v>
      </c>
    </row>
    <row r="3" spans="1:6" ht="4.5" customHeight="1" x14ac:dyDescent="0.2">
      <c r="B3" s="7"/>
      <c r="C3" s="61"/>
      <c r="D3" s="61"/>
      <c r="E3" s="61"/>
    </row>
    <row r="4" spans="1:6" s="3" customFormat="1" ht="40.25" customHeight="1" x14ac:dyDescent="0.2">
      <c r="B4" s="53" t="s">
        <v>0</v>
      </c>
      <c r="C4" s="161"/>
      <c r="D4" s="161"/>
      <c r="E4" s="162"/>
    </row>
    <row r="5" spans="1:6" s="3" customFormat="1" ht="24" customHeight="1" x14ac:dyDescent="0.2">
      <c r="B5" s="53" t="s">
        <v>14</v>
      </c>
      <c r="C5" s="106" t="str">
        <f>IFERROR(IF(C4="","",IF(VLOOKUP(C4,Database!$A3:$C$517,2,0)="","**No Program ID available**",VLOOKUP(C4,Database!$A3:$C$417,2,0))),"")</f>
        <v/>
      </c>
      <c r="D5" s="54" t="s">
        <v>320</v>
      </c>
      <c r="E5" s="60"/>
    </row>
    <row r="6" spans="1:6" s="3" customFormat="1" ht="12.5" customHeight="1" x14ac:dyDescent="0.2">
      <c r="B6" s="102"/>
      <c r="C6" s="102"/>
      <c r="D6" s="102"/>
      <c r="E6" s="102"/>
    </row>
    <row r="7" spans="1:6" s="66" customFormat="1" ht="14.25" customHeight="1" x14ac:dyDescent="0.2">
      <c r="B7" s="168" t="s">
        <v>440</v>
      </c>
      <c r="C7" s="168"/>
      <c r="D7" s="168"/>
      <c r="E7" s="168"/>
    </row>
    <row r="8" spans="1:6" s="3" customFormat="1" ht="24" customHeight="1" x14ac:dyDescent="0.2">
      <c r="B8" s="142"/>
      <c r="C8" s="143" t="s">
        <v>269</v>
      </c>
      <c r="D8" s="143" t="s">
        <v>1</v>
      </c>
      <c r="E8" s="144" t="s">
        <v>2</v>
      </c>
    </row>
    <row r="9" spans="1:6" s="4" customFormat="1" ht="24" customHeight="1" x14ac:dyDescent="0.2">
      <c r="B9" s="63" t="s">
        <v>6</v>
      </c>
      <c r="C9" s="55"/>
      <c r="D9" s="56"/>
      <c r="E9" s="57"/>
    </row>
    <row r="10" spans="1:6" s="5" customFormat="1" ht="24" customHeight="1" x14ac:dyDescent="0.2">
      <c r="B10" s="63" t="s">
        <v>7</v>
      </c>
      <c r="C10" s="55"/>
      <c r="D10" s="56"/>
      <c r="E10" s="57"/>
    </row>
    <row r="11" spans="1:6" s="5" customFormat="1" ht="24" customHeight="1" x14ac:dyDescent="0.2">
      <c r="B11" s="64" t="s">
        <v>8</v>
      </c>
      <c r="C11" s="55"/>
      <c r="D11" s="58"/>
      <c r="E11" s="59"/>
    </row>
    <row r="12" spans="1:6" s="2" customFormat="1" ht="10.25" customHeight="1" x14ac:dyDescent="0.25">
      <c r="B12" s="160"/>
      <c r="C12" s="160"/>
      <c r="D12" s="7"/>
      <c r="E12" s="7"/>
    </row>
    <row r="13" spans="1:6" ht="24" customHeight="1" x14ac:dyDescent="0.2">
      <c r="A13" s="47"/>
      <c r="B13" s="31" t="s">
        <v>302</v>
      </c>
      <c r="C13" s="141"/>
      <c r="D13" s="31" t="s">
        <v>691</v>
      </c>
      <c r="E13" s="71"/>
      <c r="F13" s="47"/>
    </row>
    <row r="14" spans="1:6" ht="24" customHeight="1" x14ac:dyDescent="0.2">
      <c r="A14" s="47"/>
      <c r="B14" s="31" t="s">
        <v>272</v>
      </c>
      <c r="C14" s="71"/>
      <c r="D14" s="31" t="s">
        <v>299</v>
      </c>
      <c r="E14" s="71"/>
      <c r="F14" s="47"/>
    </row>
    <row r="15" spans="1:6" ht="80" customHeight="1" x14ac:dyDescent="0.2">
      <c r="A15" s="47"/>
      <c r="B15" s="31" t="s">
        <v>270</v>
      </c>
      <c r="C15" s="163"/>
      <c r="D15" s="163"/>
      <c r="E15" s="164"/>
      <c r="F15" s="47"/>
    </row>
    <row r="16" spans="1:6" ht="10.25" customHeight="1" x14ac:dyDescent="0.2">
      <c r="A16" s="47"/>
      <c r="F16" s="47"/>
    </row>
    <row r="17" spans="1:6" ht="16.25" customHeight="1" x14ac:dyDescent="0.2">
      <c r="A17" s="47"/>
      <c r="B17" s="30" t="s">
        <v>263</v>
      </c>
      <c r="C17" s="32"/>
      <c r="D17" s="30" t="s">
        <v>264</v>
      </c>
      <c r="E17" s="78"/>
      <c r="F17" s="47"/>
    </row>
    <row r="18" spans="1:6" ht="16.25" customHeight="1" x14ac:dyDescent="0.2">
      <c r="A18" s="47"/>
      <c r="B18" s="30" t="s">
        <v>267</v>
      </c>
      <c r="C18" s="42"/>
      <c r="D18" s="30" t="s">
        <v>265</v>
      </c>
      <c r="E18" s="78"/>
      <c r="F18" s="47"/>
    </row>
    <row r="19" spans="1:6" ht="16.25" customHeight="1" x14ac:dyDescent="0.2">
      <c r="A19" s="47"/>
      <c r="B19" s="30" t="s">
        <v>266</v>
      </c>
      <c r="C19" s="43"/>
      <c r="D19" s="30" t="str">
        <f>IF(Lodging?="Yes","Total Nights Requested","")</f>
        <v/>
      </c>
      <c r="E19" s="100"/>
      <c r="F19" s="47"/>
    </row>
    <row r="20" spans="1:6" ht="10.25" customHeight="1" x14ac:dyDescent="0.2">
      <c r="A20" s="47"/>
      <c r="F20" s="47"/>
    </row>
    <row r="21" spans="1:6" ht="16.25" customHeight="1" x14ac:dyDescent="0.2">
      <c r="A21" s="47"/>
      <c r="B21" s="30" t="s">
        <v>300</v>
      </c>
      <c r="C21" s="32"/>
      <c r="D21" s="30" t="s">
        <v>301</v>
      </c>
      <c r="E21" s="32"/>
      <c r="F21" s="47"/>
    </row>
    <row r="22" spans="1:6" ht="16.25" customHeight="1" x14ac:dyDescent="0.2">
      <c r="A22" s="47"/>
      <c r="B22" s="30" t="s">
        <v>271</v>
      </c>
      <c r="C22" s="33"/>
      <c r="D22" s="30" t="s">
        <v>259</v>
      </c>
      <c r="E22" s="32"/>
      <c r="F22" s="47"/>
    </row>
    <row r="23" spans="1:6" ht="16.25" customHeight="1" x14ac:dyDescent="0.2">
      <c r="A23" s="47"/>
      <c r="B23" s="30" t="str">
        <f>IF(OR(C22="Individual Fee", C22="Both Individual &amp; Group Fee"),"Individual Fee","")</f>
        <v/>
      </c>
      <c r="C23" s="62"/>
      <c r="D23" s="30" t="str">
        <f>IF(E22="Ticketed Transportation","Rental Car Needed?","")</f>
        <v/>
      </c>
      <c r="E23" s="34"/>
      <c r="F23" s="47"/>
    </row>
    <row r="24" spans="1:6" ht="16.25" customHeight="1" x14ac:dyDescent="0.2">
      <c r="A24" s="47"/>
      <c r="B24" s="30" t="str">
        <f>IF(OR(C22="Group Fee", C22="Both Individual &amp; Group Fee"),"Group Fee","")</f>
        <v/>
      </c>
      <c r="C24" s="62"/>
      <c r="D24" s="30" t="str">
        <f>IF(AND(E22="Ticketed Transportation",E23="Yes"),"Distance to Closest Airport","")</f>
        <v/>
      </c>
      <c r="E24" s="34"/>
      <c r="F24" s="47"/>
    </row>
    <row r="25" spans="1:6" ht="10.25" customHeight="1" x14ac:dyDescent="0.2">
      <c r="A25" s="47"/>
      <c r="F25" s="47"/>
    </row>
    <row r="26" spans="1:6" ht="24" customHeight="1" x14ac:dyDescent="0.2">
      <c r="A26" s="47"/>
      <c r="B26" s="30"/>
      <c r="C26" s="50" t="s">
        <v>261</v>
      </c>
      <c r="D26" s="38" t="s">
        <v>262</v>
      </c>
      <c r="E26" s="44" t="s">
        <v>268</v>
      </c>
      <c r="F26" s="47"/>
    </row>
    <row r="27" spans="1:6" ht="5" customHeight="1" x14ac:dyDescent="0.2">
      <c r="A27" s="47"/>
      <c r="B27" s="35"/>
      <c r="C27" s="36"/>
      <c r="D27" s="37"/>
      <c r="E27" s="45"/>
      <c r="F27" s="47"/>
    </row>
    <row r="28" spans="1:6" ht="27" customHeight="1" x14ac:dyDescent="0.2">
      <c r="A28" s="47"/>
      <c r="B28" s="35" t="str">
        <f>IF(AND(C21="",E21=""),"",IF(C19="Yes","Hotels",""))</f>
        <v/>
      </c>
      <c r="C28" s="36" t="str">
        <f>IF(AND(Males="",Females=""),"",IF(Lodging?="Yes",IF(OR(E17="",E18=""),"",IF((E19)&gt;=('Funding Categories'!D18),('Funding Categories'!D18),(E19))*'Funding Categories'!$D$4*(IF(AND((Males+Females='Funding Categories'!D16),(ABS(Males-Females)=2)),('Funding Categories'!D16/'Funding Categories'!B4)+1,(IF((ROUNDUP(Males/'Funding Categories'!B4,0)+ROUNDUP(Females/'Funding Categories'!B4,0))&gt;'Funding Categories'!D16/'Funding Categories'!B4,('Funding Categories'!D16/'Funding Categories'!B4)+1,(ROUNDUP(Males/'Funding Categories'!B4,0)+ROUNDUP(Females/'Funding Categories'!B4,0))))))),""))</f>
        <v/>
      </c>
      <c r="D28" s="37" t="str">
        <f>IF(OR(C28="",E33=""),"",IF(OR(E33="Not Approved",Miles&lt;0),0,C28))</f>
        <v/>
      </c>
      <c r="E28" s="45" t="str">
        <f>IFERROR(IF(OR(C28="",E33=""),"",IF(C19="No","",IF(OR(E33="Not Approved",C18&lt;0),"-",(IF((ROUNDUP(Males/'Funding Categories'!B4,0)+ROUNDUP(Females/'Funding Categories'!B4,0))&gt;'Funding Categories'!D16/'Funding Categories'!B4,('Funding Categories'!D16/'Funding Categories'!B4)+1,(ROUNDUP(Males/'Funding Categories'!B4,0)+ROUNDUP(Females/'Funding Categories'!B4,0))))&amp;IF(ROUNDUP(D28/E19/'Funding Categories'!D4,0)&gt;1," rooms for "," room for ")&amp;IF(E19+1&gt;='Funding Categories'!D16/2,(('Funding Categories'!D16/2)-1),E19)&amp;IF(E19&gt;1,CONCATENATE(" nights at $", 'Funding Categories'!D4, " per room per night")," night")))),"-")</f>
        <v/>
      </c>
      <c r="F28" s="47"/>
    </row>
    <row r="29" spans="1:6" ht="16.25" customHeight="1" x14ac:dyDescent="0.2">
      <c r="A29" s="47"/>
      <c r="B29" s="35" t="str">
        <f>IF(OR(E22="",E22="None"),"","Transportation"&amp;IF(E22="",""," - "&amp;E22))</f>
        <v/>
      </c>
      <c r="C29" s="36" t="str">
        <f>IF(OR(Transport="",Transport="None"),"",IF(Transport="FCS Van",0,IF(Transport="Ticketed Transportation",'Funding Categories'!$D$3*(Males+Females),IF((Transport="Chartered Bus"),(IF((Males+Females)&gt;'Funding Categories'!D16,'Funding Categories'!D16/'Funding Categories'!B8,ROUNDUP((Males+Females)/('Funding Categories'!B8),0)))*'Funding Categories'!$D$8*IF(AND(InState?="Out-Of-State",Miles&gt;'Funding Categories'!D17/2),'Funding Categories'!D17,Miles*2),IF(Transport="Car",(IF((Males+Females)&gt;='Funding Categories'!D16,'Funding Categories'!D16/'Funding Categories'!B5,ROUNDUP((Males+Females)/('Funding Categories'!B5),0)))*'Funding Categories'!$D$5*IF(AND(InState?="Out-Of-State",Miles&gt;'Funding Categories'!D17/2),'Funding Categories'!D17,Miles*2),Miles*2*0.3)))))</f>
        <v/>
      </c>
      <c r="D29" s="37" t="str">
        <f>IF(OR(C29="",E33=""),"",IF(OR(E33="Not Approved",Miles&lt;'Funding Categories'!D19),0,C29))</f>
        <v/>
      </c>
      <c r="E29" s="49" t="str">
        <f>IF(OR(C29="",E33=""),"",IF(OR(E33="Not Approved",C18&lt;50),"-",IF(E33="Approved",IF(B29="Transportation - Car",(IF(ROUNDUP((Males+Females)/'Funding Categories'!B5,0)&gt;('Funding Categories'!D16/'Funding Categories'!B5),('Funding Categories'!D16/'Funding Categories'!B5),ROUNDUP((Males+Females)/'Funding Categories'!B5,0)))&amp;IF((IF(ROUNDUP((Males+Females)/'Funding Categories'!B5,0)&gt;('Funding Categories'!D16/'Funding Categories'!B5),('Funding Categories'!D16/'Funding Categories'!B5),ROUNDUP((Males+Females)/'Funding Categories'!B5,0)))&gt;1," cars for "&amp;IF(AND(C17="Out-Of-State",C18&gt;'Funding Categories'!D17/2),'Funding Categories'!D17,C18*2)&amp;" miles each"," car for "&amp;IF(AND(C17="Out-Of-State",C18&gt;'Funding Categories'!D17/2),'Funding Categories'!D17,C18*2)&amp;" miles"),IF(B29="Transportation - Ticketed Transportation",D29/'Funding Categories'!$D$3&amp;IF(D29/'Funding Categories'!$D$3&gt;1,CONCATENATE(" round-trip tickets at $",'Funding Categories'!D3," per person")," round-trip ticket"),IF(B29="Transportation - Chartered Bus",MIN(C18*2,700)&amp;" bus miles",C18*2&amp;" FCS Van miles"))))))</f>
        <v/>
      </c>
      <c r="F29" s="47"/>
    </row>
    <row r="30" spans="1:6" ht="16.25" customHeight="1" x14ac:dyDescent="0.2">
      <c r="A30" s="47"/>
      <c r="B30" s="35" t="str">
        <f>IF(OR(C22="",C22="No Fee"),"","Registration Fees")</f>
        <v/>
      </c>
      <c r="C30" s="36" t="str">
        <f>IF(AND(C23="",C24=""),"",IF(OR(C22="",C22="No Fee"),"",IF(C23&gt;'Funding Categories'!$D$6,IF((Males+Females)&gt;'Funding Categories'!D16,'Funding Categories'!D16,(Males+Females))*'Funding Categories'!$D$6,IF((Males+Females)&gt;'Funding Categories'!D16,'Funding Categories'!D16,(Males+Females))*C23+IF(C22="Individual Fee",0,IF(C24&lt;IF((Males+Females)&gt;'Funding Categories'!D16,'Funding Categories'!D16,(Males+Females))*'Funding Categories'!$D$6-IF((Males+Females)&gt;'Funding Categories'!D16,'Funding Categories'!D16,(Males+Females))*C23,C24,IF((Males+Females)&gt;'Funding Categories'!D16,'Funding Categories'!D16,(Males+Females))*'Funding Categories'!$D$6-IF((Males+Females)&gt;'Funding Categories'!D16,'Funding Categories'!D16,(Males+Females))*C23)))))</f>
        <v/>
      </c>
      <c r="D30" s="37" t="str">
        <f>IF(OR(C30="",E33=""),"",IF(E33="Not Approved",0,C30))</f>
        <v/>
      </c>
      <c r="E30" s="49" t="str">
        <f>IF(OR(C30="",E33=""),"",IF(E33="Not Approved","-",IF(C22="Individual Fee",D30/MIN(C23,'Funding Categories'!D6)&amp;IF(D30/C23&gt;1," individual registration fees"," individual registration fee"),IF(C22="Group Fee","1 group fee for "&amp;(C21+E21)&amp;IF((C21+E21)&gt;1," people"," person"),"1 group &amp; "&amp;(C21+E21)&amp;IF((C21+E21)&gt;1," individual fees"," individual fee")))))</f>
        <v/>
      </c>
      <c r="F30" s="47"/>
    </row>
    <row r="31" spans="1:6" ht="17" customHeight="1" x14ac:dyDescent="0.2">
      <c r="A31" s="47"/>
      <c r="B31" s="35" t="str">
        <f>IF(AND(E22="Ticketed Transportation",E23="Yes"),"Rental Cars","")</f>
        <v/>
      </c>
      <c r="C31" s="36" t="str">
        <f>IF(OR(E23="No",E23=""),"",IF(Transport="Ticketed Transportation",IF(AND(E23="Yes",E24&gt;='Funding Categories'!D19),(IF(ROUNDUP((Males+Females)/'Funding Categories'!D15,0)&gt;'Funding Categories'!D16/2,'Funding Categories'!D16/2,ROUNDUP((Males+Females)/'Funding Categories'!D15,0)))*(IF(E18-E17+1&gt;='Funding Categories'!D16/2,(('Funding Categories'!D16/2)-1),E18-E17+1))*'Funding Categories'!$D$7,0),""))</f>
        <v/>
      </c>
      <c r="D31" s="37" t="str">
        <f>IF(OR(C31="",E33=""),"",IF(OR(E33="Not Approved",C18&lt;'Funding Categories'!D19),0,C31))</f>
        <v/>
      </c>
      <c r="E31" s="45" t="str">
        <f>IF(OR(C31="",E33=""),"",IF(OR(E33="Not Approved",C18&lt;'Funding Categories'!D19),"-",IF(E24&gt;='Funding Categories'!D19,(IF(ROUNDUP((Males+Females)/'Funding Categories'!D15,0)&gt;'Funding Categories'!D16/'Funding Categories'!D15,'Funding Categories'!D16/'Funding Categories'!D15,ROUNDUP((Males+Females)/'Funding Categories'!D15,0)))&amp;IF((IF(ROUNDUP((Males+Females)/'Funding Categories'!D15,0)&gt;'Funding Categories'!D16/'Funding Categories'!D15,'Funding Categories'!D16/'Funding Categories'!D15,ROUNDUP((Males+Females)/'Funding Categories'!D15,0)))&gt;1," cars for "," car for ")&amp;IF(E19+1&gt;='Funding Categories'!D16/2,(('Funding Categories'!D16/2)-1),E19+1)&amp;IF(E19+1&gt;1," days"," day"),"-")))</f>
        <v/>
      </c>
      <c r="F31" s="47"/>
    </row>
    <row r="32" spans="1:6" ht="5" customHeight="1" thickBot="1" x14ac:dyDescent="0.25">
      <c r="A32" s="47"/>
      <c r="B32" s="39"/>
      <c r="C32" s="40"/>
      <c r="D32" s="41"/>
      <c r="E32" s="46"/>
      <c r="F32" s="47"/>
    </row>
    <row r="33" spans="1:6" s="48" customFormat="1" ht="40.25" customHeight="1" thickTop="1" x14ac:dyDescent="0.2">
      <c r="A33" s="47"/>
      <c r="B33" s="67" t="s">
        <v>260</v>
      </c>
      <c r="C33" s="69" t="str">
        <f>IF(SUM(C28:C31)=0,"",SUM(C28:C31))</f>
        <v/>
      </c>
      <c r="D33" s="70" t="str">
        <f>IF(E33&gt;0,SUM(D28:D31),"")</f>
        <v/>
      </c>
      <c r="E33" s="68"/>
      <c r="F33" s="47"/>
    </row>
    <row r="34" spans="1:6" s="6" customFormat="1" ht="10.25" customHeight="1" x14ac:dyDescent="0.2">
      <c r="B34" s="52"/>
      <c r="C34" s="52"/>
      <c r="D34" s="52"/>
      <c r="E34" s="52"/>
    </row>
    <row r="35" spans="1:6" ht="35" customHeight="1" x14ac:dyDescent="0.2">
      <c r="B35" s="157" t="s">
        <v>13</v>
      </c>
      <c r="C35" s="158"/>
      <c r="D35" s="158"/>
      <c r="E35" s="159"/>
    </row>
    <row r="36" spans="1:6" ht="38" customHeight="1" x14ac:dyDescent="0.2">
      <c r="B36" s="94" t="s">
        <v>354</v>
      </c>
      <c r="C36" s="165" t="str">
        <f>IF(E33="APPROVED","Please note that this approved travel request counts as one (1) event to your organization's total 10 events elligible for SAFAC funding.",IF(E33="Not Approved","SAFAC was unable to approve this travel request and as such it will not count towards your organization's event cap of 10 events.",""))</f>
        <v/>
      </c>
      <c r="D36" s="165"/>
      <c r="E36" s="166"/>
    </row>
    <row r="37" spans="1:6" ht="103.25" customHeight="1" x14ac:dyDescent="0.2">
      <c r="B37" s="155" t="s">
        <v>351</v>
      </c>
      <c r="C37" s="155"/>
      <c r="D37" s="155"/>
      <c r="E37" s="155"/>
    </row>
    <row r="38" spans="1:6" ht="30.75" customHeight="1" x14ac:dyDescent="0.2">
      <c r="B38" s="139" t="s">
        <v>353</v>
      </c>
      <c r="C38" s="87"/>
      <c r="D38" s="88"/>
      <c r="E38" s="89"/>
      <c r="F38" s="6"/>
    </row>
    <row r="39" spans="1:6" ht="30.75" customHeight="1" x14ac:dyDescent="0.2">
      <c r="B39" s="139" t="s">
        <v>6</v>
      </c>
      <c r="C39" s="90"/>
      <c r="D39" s="91"/>
      <c r="E39" s="92"/>
      <c r="F39" s="6"/>
    </row>
    <row r="40" spans="1:6" ht="30.75" customHeight="1" x14ac:dyDescent="0.2">
      <c r="B40" s="139" t="s">
        <v>7</v>
      </c>
      <c r="C40" s="87"/>
      <c r="D40" s="88"/>
      <c r="E40" s="89"/>
      <c r="F40" s="6"/>
    </row>
    <row r="41" spans="1:6" ht="30" customHeight="1" x14ac:dyDescent="0.2">
      <c r="B41" s="139" t="s">
        <v>8</v>
      </c>
      <c r="C41" s="87"/>
      <c r="D41" s="88"/>
      <c r="E41" s="89"/>
      <c r="F41" s="6"/>
    </row>
    <row r="42" spans="1:6" ht="30" customHeight="1" x14ac:dyDescent="0.2">
      <c r="B42" s="132" t="s">
        <v>657</v>
      </c>
      <c r="C42" s="87"/>
      <c r="D42" s="88"/>
      <c r="E42" s="89"/>
      <c r="F42" s="6"/>
    </row>
    <row r="43" spans="1:6" s="3" customFormat="1" ht="18" x14ac:dyDescent="0.2">
      <c r="B43" s="51"/>
      <c r="C43" s="51"/>
      <c r="D43" s="51"/>
      <c r="E43" s="51"/>
    </row>
    <row r="44" spans="1:6" ht="18" hidden="1" x14ac:dyDescent="0.2">
      <c r="B44" s="51"/>
      <c r="C44" s="51"/>
      <c r="D44" s="51"/>
      <c r="E44" s="51"/>
    </row>
    <row r="45" spans="1:6" ht="18" hidden="1" x14ac:dyDescent="0.2">
      <c r="B45" s="51"/>
      <c r="C45" s="51"/>
      <c r="D45" s="51"/>
      <c r="E45" s="51"/>
    </row>
    <row r="46" spans="1:6" ht="18" hidden="1" x14ac:dyDescent="0.2">
      <c r="B46" s="51"/>
      <c r="C46" s="51"/>
      <c r="D46" s="51"/>
      <c r="E46" s="51"/>
    </row>
    <row r="65" spans="3:3" x14ac:dyDescent="0.2"/>
    <row r="66" spans="3:3" x14ac:dyDescent="0.2"/>
    <row r="73" spans="3:3" hidden="1" x14ac:dyDescent="0.2">
      <c r="C73" s="65"/>
    </row>
  </sheetData>
  <sheetProtection algorithmName="SHA-512" hashValue="c1YyumuIRt1DrchXFQ4AvBzEf2qHFJWiVsy8wm/oMBILtOP+CwiHfHYHuNqFPmQr0AbJAz/8ROjqLwRfQ4is1Q==" saltValue="W2RIsgr542xzVwc+tX7Y8Q==" spinCount="100000" sheet="1" objects="1" scenarios="1" selectLockedCells="1"/>
  <dataConsolidate/>
  <mergeCells count="10">
    <mergeCell ref="B37:E37"/>
    <mergeCell ref="C1:E1"/>
    <mergeCell ref="B35:E35"/>
    <mergeCell ref="B1:B2"/>
    <mergeCell ref="B12:C12"/>
    <mergeCell ref="C4:E4"/>
    <mergeCell ref="C15:E15"/>
    <mergeCell ref="C36:E36"/>
    <mergeCell ref="C2:D2"/>
    <mergeCell ref="B7:E7"/>
  </mergeCells>
  <phoneticPr fontId="8" type="noConversion"/>
  <conditionalFormatting sqref="C4:C5 E5 C9:E11">
    <cfRule type="containsBlanks" dxfId="19" priority="19">
      <formula>LEN(TRIM(C4))=0</formula>
    </cfRule>
  </conditionalFormatting>
  <conditionalFormatting sqref="C13:C14 C15:E15 E17:E18 C17:C19 C21:C22 E21:E22">
    <cfRule type="containsBlanks" dxfId="18" priority="13">
      <formula>LEN(TRIM(C13))=0</formula>
    </cfRule>
  </conditionalFormatting>
  <conditionalFormatting sqref="C23">
    <cfRule type="expression" dxfId="17" priority="8">
      <formula>AND(OR(C22="Individual Fee",C22="Both Individual &amp; Group Fee"),C23="")</formula>
    </cfRule>
  </conditionalFormatting>
  <conditionalFormatting sqref="C24">
    <cfRule type="expression" dxfId="16" priority="9">
      <formula>AND(OR(C22="Group Fee",C22="Both Individual &amp; Group Fee"),C24="")</formula>
    </cfRule>
  </conditionalFormatting>
  <conditionalFormatting sqref="C38:E42">
    <cfRule type="containsBlanks" dxfId="15" priority="3">
      <formula>LEN(TRIM(C38))=0</formula>
    </cfRule>
    <cfRule type="containsBlanks" dxfId="14" priority="4" stopIfTrue="1">
      <formula>LEN(TRIM(C38))=0</formula>
    </cfRule>
  </conditionalFormatting>
  <conditionalFormatting sqref="E13:E14">
    <cfRule type="containsBlanks" dxfId="13" priority="1">
      <formula>LEN(TRIM(E13))=0</formula>
    </cfRule>
  </conditionalFormatting>
  <conditionalFormatting sqref="E19">
    <cfRule type="expression" dxfId="12" priority="11">
      <formula>AND(C19="Yes",E19="")</formula>
    </cfRule>
  </conditionalFormatting>
  <conditionalFormatting sqref="E23">
    <cfRule type="expression" dxfId="11" priority="2">
      <formula>AND(E22="Plane",E23="")</formula>
    </cfRule>
  </conditionalFormatting>
  <conditionalFormatting sqref="E24">
    <cfRule type="expression" dxfId="10" priority="12">
      <formula>AND(E22="Plane",E23="Yes",E24="")</formula>
    </cfRule>
  </conditionalFormatting>
  <conditionalFormatting sqref="E33">
    <cfRule type="containsText" dxfId="9" priority="10" operator="containsText" text="Not Approved">
      <formula>NOT(ISERROR(SEARCH("Not Approved",E33)))</formula>
    </cfRule>
  </conditionalFormatting>
  <dataValidations xWindow="222" yWindow="586" count="20">
    <dataValidation type="list" allowBlank="1" showInputMessage="1" showErrorMessage="1" sqref="E33" xr:uid="{00000000-0002-0000-0100-000000000000}">
      <formula1>"Approved, Not Approved"</formula1>
    </dataValidation>
    <dataValidation type="decimal" errorStyle="warning" allowBlank="1" showInputMessage="1" showErrorMessage="1" errorTitle="Alert - Minimum Distance" error="Rental cars will only be funded in the event that the final destination is greater than 50.0 miles from the nearest airport. Please note that your Requested Expenses will reflect $0.00." prompt="If you need a rental car, please enter the distance to the nearest airport in miles. Remember that rental cars will only be considered if the final destination is greater than 50.0 miles from the closest airport. Otherwise, leave this cell blank." sqref="E24" xr:uid="{00000000-0002-0000-0100-000001000000}">
      <formula1>IF(AND(E22="Ticketed Transportation",E23="Yes"),50)</formula1>
      <formula2>100000</formula2>
    </dataValidation>
    <dataValidation type="date" errorStyle="warning" operator="lessThanOrEqual" allowBlank="1" showInputMessage="1" showErrorMessage="1" errorTitle="Maximum Trip Length Exceeded" error="SAFAC will fund up to 6 days/5 nights for any individual trip. Please note that your Requested Expenses will only reflect 6 days/5 nights. " prompt="Please enter the date you plan to return from your trip as a standard date: mm/dd/yyyy." sqref="E18" xr:uid="{00000000-0002-0000-0100-000002000000}">
      <formula1>E17+5</formula1>
    </dataValidation>
    <dataValidation type="list" allowBlank="1" showInputMessage="1" showErrorMessage="1" prompt="If you have selected Plane as your mode of transportation, please select whether you need a rental car using the dropdown. Otherwise, leave this cell blank." sqref="E23" xr:uid="{00000000-0002-0000-0100-000003000000}">
      <formula1>"Yes, No"</formula1>
    </dataValidation>
    <dataValidation errorStyle="warning" allowBlank="1" showInputMessage="1" showErrorMessage="1" errorTitle="Maximum Trip Length Exceeded" error="SAFAC will fund up to 7 nights for any individual trip. Click Yes to proceed." prompt="Please enter the date you plan to leave for your trip as a standard date: mm/dd/yyyy." sqref="E17" xr:uid="{00000000-0002-0000-0100-000004000000}"/>
    <dataValidation type="list" allowBlank="1" showInputMessage="1" showErrorMessage="1" prompt="Please select whether your final destination is in-state or out-of-state using the dropdown." sqref="C17" xr:uid="{00000000-0002-0000-0100-000005000000}">
      <formula1>"In-State, Out-of-State"</formula1>
    </dataValidation>
    <dataValidation type="decimal" errorStyle="warning" allowBlank="1" showInputMessage="1" showErrorMessage="1" errorTitle="Alert - Local Travel" error="SAFAC will not fund travel to any destination within 50 miles of the University of Miami campus. " prompt="Please input the distance in miles (one-way) from the University of Miami to your final destination as a number rounding to the nearest two decimals. _x000a__x000a_For mapping purposes, the origin address is 1330 Miller Dr. Coral Gables, FL 33146." sqref="C18" xr:uid="{00000000-0002-0000-0100-000006000000}">
      <formula1>50</formula1>
      <formula2>10000</formula2>
    </dataValidation>
    <dataValidation type="list" allowBlank="1" showInputMessage="1" showErrorMessage="1" errorTitle="Invalid Entry" error="Please select either Car, Chartered Bus, Ticketed Transportation, or FCS Van._x000a__x000a_If you do not require transportation, select None." prompt="Please select the mode of transportation using the dropdown. " sqref="E22" xr:uid="{00000000-0002-0000-0100-000007000000}">
      <formula1>"Car, Chartered Bus, FCS Van, Ticketed Transportation, None"</formula1>
    </dataValidation>
    <dataValidation type="list" allowBlank="1" showInputMessage="1" showErrorMessage="1" prompt="If the event requires a registration, admission, or program fee, please select whether it is an Individual Fee, a Group Fee, or both Individual &amp; Group Fee using the dropdown. If no fees are required, please select No Fees." sqref="C22" xr:uid="{00000000-0002-0000-0100-000008000000}">
      <formula1>"Individual Fee, Group Fee, Both Individual &amp; Group Fee, No Fee"</formula1>
    </dataValidation>
    <dataValidation type="list" allowBlank="1" showInputMessage="1" showErrorMessage="1" sqref="C22" xr:uid="{00000000-0002-0000-0100-000009000000}">
      <formula1>"No Fee, Individual Fee, Group Fee, Both Individual &amp; Group Fee"</formula1>
    </dataValidation>
    <dataValidation type="list" allowBlank="1" showInputMessage="1" showErrorMessage="1" prompt="Please select the type of travel requested by using the dropdown menu:_x000a_Conference_x000a_Competition/Tournament_x000a_Spiritual/Religious Retreat_x000a_Recreation_x000a_Other (Specify in Purpose of Travel)" sqref="C14" xr:uid="{00000000-0002-0000-0100-00000B000000}">
      <formula1>"Conference, Competition/Tournament, Spiritual Retreat, Recreation, Other"</formula1>
    </dataValidation>
    <dataValidation allowBlank="1" showInputMessage="1" showErrorMessage="1" prompt="If you have a Program ID and it does not appear after selecting your Organization Name, please enter it manually by typing directly into this cell to overwrite the formula. " sqref="C5" xr:uid="{00000000-0002-0000-0100-00000C000000}"/>
    <dataValidation allowBlank="1" showInputMessage="1" showErrorMessage="1" prompt="Please enter the details of your travel request here. Please provide as much specific information as possible regarding the reason for your travel request." sqref="C15:E15" xr:uid="{00000000-0002-0000-0100-00000D000000}"/>
    <dataValidation type="list" allowBlank="1" showInputMessage="1" showErrorMessage="1" prompt="Please select whether you need lodging using the dropdown." sqref="C19" xr:uid="{00000000-0002-0000-0100-00000E000000}">
      <formula1>"Yes, No"</formula1>
    </dataValidation>
    <dataValidation allowBlank="1" showInputMessage="1" showErrorMessage="1" prompt="Please enter your final destination city and state. For international travel, please enter the destination city and country. " sqref="E14" xr:uid="{00000000-0002-0000-0100-00000F000000}"/>
    <dataValidation allowBlank="1" showInputMessage="1" showErrorMessage="1" prompt="Please provide a title for your travel request. This can be the name of your conference or tournament or something else that accurately reflects the purpose of travel. " sqref="C13" xr:uid="{00000000-0002-0000-0100-000010000000}"/>
    <dataValidation allowBlank="1" showInputMessage="1" showErrorMessage="1" prompt="Please enter the number of members registered to your organization's Engage portal. " sqref="E5" xr:uid="{00000000-0002-0000-0100-000011000000}"/>
    <dataValidation allowBlank="1" showInputMessage="1" showErrorMessage="1" prompt="Please input the number of nights you are requesting lodging for; this must match the itinerary and showcase the need of staying overnight. If you do not require lodging, leave this cell blank." sqref="E19" xr:uid="{00000000-0002-0000-0100-000012000000}"/>
    <dataValidation errorStyle="information" allowBlank="1" showInputMessage="1" showErrorMessage="1" sqref="D21" xr:uid="{804D6A36-B037-474F-8595-9CC1F1753575}"/>
    <dataValidation type="list" allowBlank="1" showInputMessage="1" showErrorMessage="1" prompt="Please enter the number of your travel request. For example, if this is your first travel budget request of the academic year, enter 'Travel 1'" sqref="E13" xr:uid="{72DD80BC-06EE-1944-A6AD-59FA47042B31}">
      <formula1>"Travel 1, Travel 2, Travel 3, Travel 4, Travel 5, Travel 6, Travel 7, Travel 8, Travel 9, Travel 10"</formula1>
    </dataValidation>
  </dataValidations>
  <pageMargins left="0.25" right="0.25" top="0.5" bottom="0.5" header="0.3" footer="0.3"/>
  <pageSetup scale="66" orientation="portrait" horizontalDpi="1200" verticalDpi="1200" r:id="rId1"/>
  <drawing r:id="rId2"/>
  <extLst>
    <ext xmlns:x14="http://schemas.microsoft.com/office/spreadsheetml/2009/9/main" uri="{CCE6A557-97BC-4b89-ADB6-D9C93CAAB3DF}">
      <x14:dataValidations xmlns:xm="http://schemas.microsoft.com/office/excel/2006/main" xWindow="222" yWindow="586" count="4">
        <x14:dataValidation type="decimal" errorStyle="warning" showInputMessage="1" showErrorMessage="1" errorTitle="Alert - Registration Cap Reached" error="Group fees are calculated at the per-person rate and added to any individual registration fees. You have reached the maximum per-person fee. Please note that your Requested Expenses will reflect this maximum reached." prompt="If you require a group registration fee, please enter the group cost here. Otherwise, leave this cell blank." xr:uid="{00000000-0002-0000-0100-000013000000}">
          <x14:formula1>
            <xm:f>0</xm:f>
          </x14:formula1>
          <x14:formula2>
            <xm:f>(IF(OR(C22="",C22="No Fee"),"",((C21+E21)*'Funding Categories'!$D$6)-(IF(C22="Group Fee",0,(C21+E21)*C23))))</xm:f>
          </x14:formula2>
          <xm:sqref>C24</xm:sqref>
        </x14:dataValidation>
        <x14:dataValidation type="custom" allowBlank="1" showInputMessage="1" showErrorMessage="1" errorTitle="Warning: People Requested" error="Please ensure you are registering the correct number of people:_x000a__x000a_FCS groups for competitions: please refer to your team's N._x000a__x000a_All other travel: 20% of Engage membership, up to 12" xr:uid="{61A73604-1519-3E45-B8D3-0F8F85781BBF}">
          <x14:formula1>
            <xm:f>$C$21+$E$21&lt;='Funding Categories'!$D$16</xm:f>
          </x14:formula1>
          <xm:sqref>C21 E21</xm:sqref>
        </x14:dataValidation>
        <x14:dataValidation type="list" errorStyle="warning" allowBlank="1" showInputMessage="1" showErrorMessage="1" error="You are entering a name not in the dropdown. By proceeding you acknowledge that you are a new organization. If you require additional assistance, please contact your SAFAC liaison. " prompt="Please select your organization from the dropdown. If you are a new organization and cannot find your name, please type it manually. " xr:uid="{00000000-0002-0000-0100-000014000000}">
          <x14:formula1>
            <xm:f>Database!$A$3:$A$413</xm:f>
          </x14:formula1>
          <xm:sqref>C4:E4</xm:sqref>
        </x14:dataValidation>
        <x14:dataValidation type="decimal" errorStyle="warning" allowBlank="1" showInputMessage="1" showErrorMessage="1" errorTitle="Registration Fee Limit Exceeded" error="SAFAC will fund up to $100 per person in registration or admission fees. Please note that your Requested Expenses below will reflect that cap. Click Yes to proceed." prompt="If you require an individual registration fee, please enter the cost per person here. Otherwise, leave this cell blank." xr:uid="{00000000-0002-0000-0100-00000A000000}">
          <x14:formula1>
            <xm:f>0</xm:f>
          </x14:formula1>
          <x14:formula2>
            <xm:f>'Funding Categories'!D6</xm:f>
          </x14:formula2>
          <xm:sqref>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G125"/>
  <sheetViews>
    <sheetView zoomScale="90" workbookViewId="0">
      <selection activeCell="B2" sqref="B2"/>
    </sheetView>
  </sheetViews>
  <sheetFormatPr baseColWidth="10" defaultColWidth="9" defaultRowHeight="16" x14ac:dyDescent="0.2"/>
  <cols>
    <col min="1" max="1" width="14" style="72" bestFit="1" customWidth="1"/>
    <col min="2" max="2" width="16.1640625" style="72" customWidth="1"/>
    <col min="3" max="3" width="26.6640625" style="72" bestFit="1" customWidth="1"/>
    <col min="4" max="4" width="50.1640625" style="72" customWidth="1"/>
    <col min="5" max="5" width="41.33203125" style="72" customWidth="1"/>
    <col min="6" max="7" width="16.6640625" style="72" customWidth="1"/>
    <col min="8" max="16384" width="9" style="72"/>
  </cols>
  <sheetData>
    <row r="1" spans="1:7" s="77" customFormat="1" ht="34" x14ac:dyDescent="0.2">
      <c r="A1" s="75" t="s">
        <v>256</v>
      </c>
      <c r="B1" s="75" t="s">
        <v>303</v>
      </c>
      <c r="C1" s="75" t="s">
        <v>304</v>
      </c>
      <c r="D1" s="75" t="s">
        <v>4</v>
      </c>
      <c r="E1" s="75" t="s">
        <v>305</v>
      </c>
      <c r="F1" s="76" t="s">
        <v>306</v>
      </c>
      <c r="G1" s="76" t="s">
        <v>307</v>
      </c>
    </row>
    <row r="2" spans="1:7" x14ac:dyDescent="0.2">
      <c r="A2" s="73">
        <f>'Travel Sheet'!$C$4</f>
        <v>0</v>
      </c>
      <c r="B2" s="72" t="s">
        <v>308</v>
      </c>
      <c r="C2" s="72">
        <f>'Travel Sheet'!$C$13</f>
        <v>0</v>
      </c>
      <c r="D2" s="72" t="str">
        <f>IF(G2&gt;0,'Travel Sheet'!E29,"-")</f>
        <v>-</v>
      </c>
      <c r="E2" s="1" t="s">
        <v>350</v>
      </c>
      <c r="F2" s="101">
        <f>G2/'Funding Categories'!D3</f>
        <v>0</v>
      </c>
      <c r="G2" s="74">
        <f>'Funding Categories'!E3</f>
        <v>0</v>
      </c>
    </row>
    <row r="3" spans="1:7" x14ac:dyDescent="0.2">
      <c r="A3" s="73">
        <f>'Travel Sheet'!$C$4</f>
        <v>0</v>
      </c>
      <c r="B3" s="72" t="s">
        <v>308</v>
      </c>
      <c r="C3" s="72">
        <f>'Travel Sheet'!$C$13</f>
        <v>0</v>
      </c>
      <c r="D3" s="72" t="str">
        <f>IF(G3&gt;0,'Travel Sheet'!E30,"-")</f>
        <v>-</v>
      </c>
      <c r="E3" s="1" t="s">
        <v>350</v>
      </c>
      <c r="F3" s="101">
        <f>G3/'Funding Categories'!D4</f>
        <v>0</v>
      </c>
      <c r="G3" s="74">
        <f>'Funding Categories'!E4</f>
        <v>0</v>
      </c>
    </row>
    <row r="4" spans="1:7" x14ac:dyDescent="0.2">
      <c r="A4" s="73">
        <f>'Travel Sheet'!$C$4</f>
        <v>0</v>
      </c>
      <c r="B4" s="72" t="s">
        <v>308</v>
      </c>
      <c r="C4" s="72">
        <f>'Travel Sheet'!$C$13</f>
        <v>0</v>
      </c>
      <c r="D4" s="72" t="str">
        <f>IF(G4&gt;0,'Travel Sheet'!E31,"-")</f>
        <v>-</v>
      </c>
      <c r="E4" s="1" t="s">
        <v>350</v>
      </c>
      <c r="F4" s="101">
        <f>G4/'Funding Categories'!D5</f>
        <v>0</v>
      </c>
      <c r="G4" s="74">
        <f>'Funding Categories'!E5</f>
        <v>0</v>
      </c>
    </row>
    <row r="5" spans="1:7" x14ac:dyDescent="0.2">
      <c r="A5" s="73">
        <f>'Travel Sheet'!$C$4</f>
        <v>0</v>
      </c>
      <c r="B5" s="72" t="s">
        <v>308</v>
      </c>
      <c r="C5" s="72">
        <f>'Travel Sheet'!$C$13</f>
        <v>0</v>
      </c>
      <c r="D5" s="72" t="str">
        <f>IF(G5&gt;0,'Travel Sheet'!E32,"-")</f>
        <v>-</v>
      </c>
      <c r="E5" s="1" t="s">
        <v>350</v>
      </c>
      <c r="F5" s="101">
        <f>G5/'Funding Categories'!D6</f>
        <v>0</v>
      </c>
      <c r="G5" s="74">
        <f>'Funding Categories'!E6</f>
        <v>0</v>
      </c>
    </row>
    <row r="6" spans="1:7" x14ac:dyDescent="0.2">
      <c r="A6" s="73">
        <f>'Travel Sheet'!$C$4</f>
        <v>0</v>
      </c>
      <c r="B6" s="72" t="s">
        <v>308</v>
      </c>
      <c r="C6" s="72">
        <f>'Travel Sheet'!$C$13</f>
        <v>0</v>
      </c>
      <c r="D6" s="72" t="str">
        <f>IF(G6&gt;0,'Travel Sheet'!E33,"-")</f>
        <v>-</v>
      </c>
      <c r="E6" s="1" t="s">
        <v>350</v>
      </c>
      <c r="F6" s="101">
        <f>G6/'Funding Categories'!D7</f>
        <v>0</v>
      </c>
      <c r="G6" s="74">
        <f>'Funding Categories'!E7</f>
        <v>0</v>
      </c>
    </row>
    <row r="7" spans="1:7" x14ac:dyDescent="0.2">
      <c r="A7" s="73">
        <f>'Travel Sheet'!$C$4</f>
        <v>0</v>
      </c>
      <c r="B7" s="72" t="s">
        <v>308</v>
      </c>
      <c r="C7" s="72">
        <f>'Travel Sheet'!$C$13</f>
        <v>0</v>
      </c>
      <c r="D7" s="72" t="str">
        <f>IF(G7&gt;0,'Travel Sheet'!E34,"-")</f>
        <v>-</v>
      </c>
      <c r="E7" s="1" t="s">
        <v>350</v>
      </c>
      <c r="F7" s="101">
        <f>G7/'Funding Categories'!D8</f>
        <v>0</v>
      </c>
      <c r="G7" s="74">
        <f>'Funding Categories'!E8</f>
        <v>0</v>
      </c>
    </row>
    <row r="8" spans="1:7" x14ac:dyDescent="0.2">
      <c r="A8" s="73">
        <f>'Travel Sheet'!$C$4</f>
        <v>0</v>
      </c>
      <c r="B8" s="72" t="s">
        <v>308</v>
      </c>
      <c r="C8" s="72">
        <f>'Travel Sheet'!$C$13</f>
        <v>0</v>
      </c>
      <c r="D8" s="72" t="str">
        <f>IF(G8&gt;0,'Travel Sheet'!E35,"-")</f>
        <v>-</v>
      </c>
      <c r="E8" s="1" t="s">
        <v>350</v>
      </c>
      <c r="F8" s="101" t="e">
        <f>G8/'Funding Categories'!D9</f>
        <v>#DIV/0!</v>
      </c>
      <c r="G8" s="74">
        <f>'Funding Categories'!E9</f>
        <v>0</v>
      </c>
    </row>
    <row r="9" spans="1:7" x14ac:dyDescent="0.2">
      <c r="A9" s="73">
        <f>'Travel Sheet'!$C$4</f>
        <v>0</v>
      </c>
      <c r="B9" s="72" t="s">
        <v>308</v>
      </c>
      <c r="C9" s="72">
        <f>'Travel Sheet'!$C$13</f>
        <v>0</v>
      </c>
      <c r="D9" s="72" t="str">
        <f>IF(G9&gt;0,'Travel Sheet'!E36,"-")</f>
        <v>-</v>
      </c>
      <c r="E9" s="1" t="s">
        <v>350</v>
      </c>
      <c r="F9" s="101" t="e">
        <f>G9/'Funding Categories'!D10</f>
        <v>#DIV/0!</v>
      </c>
      <c r="G9" s="74">
        <f>'Funding Categories'!E10</f>
        <v>0</v>
      </c>
    </row>
    <row r="10" spans="1:7" x14ac:dyDescent="0.2">
      <c r="A10" s="73">
        <f>'Travel Sheet'!$C$4</f>
        <v>0</v>
      </c>
      <c r="B10" s="72" t="s">
        <v>308</v>
      </c>
      <c r="C10" s="72">
        <f>'Travel Sheet'!$C$13</f>
        <v>0</v>
      </c>
      <c r="D10" s="72" t="str">
        <f>IF(G10&gt;0,'Travel Sheet'!E37,"-")</f>
        <v>-</v>
      </c>
      <c r="E10" s="1" t="s">
        <v>350</v>
      </c>
      <c r="F10" s="101" t="e">
        <f>G10/'Funding Categories'!D11</f>
        <v>#DIV/0!</v>
      </c>
      <c r="G10" s="74">
        <f>'Funding Categories'!E11</f>
        <v>0</v>
      </c>
    </row>
    <row r="11" spans="1:7" x14ac:dyDescent="0.2">
      <c r="A11" s="73">
        <f>'Travel Sheet'!$C$4</f>
        <v>0</v>
      </c>
      <c r="B11" s="72" t="s">
        <v>308</v>
      </c>
      <c r="C11" s="72">
        <f>'Travel Sheet'!$C$13</f>
        <v>0</v>
      </c>
      <c r="D11" s="72" t="str">
        <f>IF(G11&gt;0,'Travel Sheet'!E38,"-")</f>
        <v>-</v>
      </c>
      <c r="E11" s="1" t="s">
        <v>350</v>
      </c>
      <c r="F11" s="101" t="e">
        <f>G11/'Funding Categories'!D12</f>
        <v>#DIV/0!</v>
      </c>
      <c r="G11" s="74">
        <f>'Funding Categories'!E12</f>
        <v>0</v>
      </c>
    </row>
    <row r="12" spans="1:7" x14ac:dyDescent="0.2">
      <c r="A12" s="73">
        <f>'Travel Sheet'!$C$4</f>
        <v>0</v>
      </c>
      <c r="B12" s="72" t="s">
        <v>308</v>
      </c>
      <c r="C12" s="72">
        <f>'Travel Sheet'!$C$13</f>
        <v>0</v>
      </c>
      <c r="D12" s="72" t="str">
        <f>IF(G12&gt;0,'Travel Sheet'!E39,"-")</f>
        <v>-</v>
      </c>
      <c r="E12" s="1" t="s">
        <v>350</v>
      </c>
      <c r="F12" s="101" t="e">
        <f>G12/'Funding Categories'!D13</f>
        <v>#DIV/0!</v>
      </c>
      <c r="G12" s="74">
        <f>'Funding Categories'!E13</f>
        <v>0</v>
      </c>
    </row>
    <row r="13" spans="1:7" x14ac:dyDescent="0.2">
      <c r="A13" s="73">
        <f>'Travel Sheet'!$C$4</f>
        <v>0</v>
      </c>
      <c r="B13" s="72" t="s">
        <v>308</v>
      </c>
      <c r="C13" s="72">
        <f>'Travel Sheet'!$C$13</f>
        <v>0</v>
      </c>
      <c r="D13" s="72" t="str">
        <f>IF(G13&gt;0,'Travel Sheet'!E40,"-")</f>
        <v>-</v>
      </c>
      <c r="E13" s="1" t="s">
        <v>350</v>
      </c>
      <c r="F13" s="101" t="e">
        <f>G13/'Funding Categories'!D14</f>
        <v>#DIV/0!</v>
      </c>
      <c r="G13" s="74">
        <f>'Funding Categories'!E14</f>
        <v>0</v>
      </c>
    </row>
    <row r="14" spans="1:7" x14ac:dyDescent="0.2">
      <c r="A14" s="73">
        <f>'Travel Sheet'!$C$4</f>
        <v>0</v>
      </c>
      <c r="B14" s="72" t="s">
        <v>308</v>
      </c>
      <c r="C14" s="72">
        <f>'Travel Sheet'!$C$13</f>
        <v>0</v>
      </c>
      <c r="D14" s="72" t="str">
        <f>IF(G14&gt;0,'Travel Sheet'!E41,"-")</f>
        <v>-</v>
      </c>
      <c r="E14" s="1" t="s">
        <v>350</v>
      </c>
      <c r="F14" s="101">
        <f>G14/'Funding Categories'!D15</f>
        <v>0</v>
      </c>
      <c r="G14" s="74">
        <f>'Funding Categories'!E15</f>
        <v>0</v>
      </c>
    </row>
    <row r="15" spans="1:7" x14ac:dyDescent="0.2">
      <c r="A15" s="73">
        <f>'Travel Sheet'!$C$4</f>
        <v>0</v>
      </c>
      <c r="B15" s="72" t="s">
        <v>308</v>
      </c>
      <c r="C15" s="72">
        <f>'Travel Sheet'!$C$13</f>
        <v>0</v>
      </c>
      <c r="D15" s="72" t="str">
        <f>IF(G15&gt;0,'Travel Sheet'!E42,"-")</f>
        <v>-</v>
      </c>
      <c r="E15" s="1" t="s">
        <v>350</v>
      </c>
      <c r="F15" s="101">
        <f>G15/'Funding Categories'!D16</f>
        <v>0</v>
      </c>
      <c r="G15" s="74">
        <f>'Funding Categories'!E16</f>
        <v>0</v>
      </c>
    </row>
    <row r="16" spans="1:7" x14ac:dyDescent="0.2">
      <c r="A16" s="73">
        <f>'Travel Sheet'!$C$4</f>
        <v>0</v>
      </c>
      <c r="B16" s="72" t="s">
        <v>308</v>
      </c>
      <c r="C16" s="72">
        <f>'Travel Sheet'!$C$13</f>
        <v>0</v>
      </c>
      <c r="D16" s="72" t="str">
        <f>IF(G16&gt;0,'Travel Sheet'!E43,"-")</f>
        <v>-</v>
      </c>
      <c r="E16" s="1" t="s">
        <v>350</v>
      </c>
      <c r="F16" s="101">
        <f>G16/'Funding Categories'!D17</f>
        <v>0</v>
      </c>
      <c r="G16" s="74">
        <f>'Funding Categories'!E17</f>
        <v>0</v>
      </c>
    </row>
    <row r="17" spans="1:7" x14ac:dyDescent="0.2">
      <c r="A17" s="73">
        <f>'Travel Sheet'!$C$4</f>
        <v>0</v>
      </c>
      <c r="B17" s="72" t="s">
        <v>308</v>
      </c>
      <c r="C17" s="72">
        <f>'Travel Sheet'!$C$13</f>
        <v>0</v>
      </c>
      <c r="D17" s="72" t="str">
        <f>IF(G17&gt;0,'Travel Sheet'!E44,"-")</f>
        <v>-</v>
      </c>
      <c r="E17" s="1" t="s">
        <v>350</v>
      </c>
      <c r="F17" s="101">
        <f>G17/'Funding Categories'!D18</f>
        <v>0</v>
      </c>
      <c r="G17" s="74">
        <f>'Funding Categories'!E18</f>
        <v>0</v>
      </c>
    </row>
    <row r="18" spans="1:7" x14ac:dyDescent="0.2">
      <c r="A18" s="73">
        <f>'Travel Sheet'!$C$4</f>
        <v>0</v>
      </c>
      <c r="B18" s="72" t="s">
        <v>308</v>
      </c>
      <c r="C18" s="72">
        <f>'Travel Sheet'!$C$13</f>
        <v>0</v>
      </c>
      <c r="D18" s="72" t="str">
        <f>IF(G18&gt;0,'Travel Sheet'!E45,"-")</f>
        <v>-</v>
      </c>
      <c r="E18" s="1" t="s">
        <v>350</v>
      </c>
      <c r="F18" s="101">
        <f>G18/'Funding Categories'!D19</f>
        <v>0</v>
      </c>
      <c r="G18" s="74">
        <f>'Funding Categories'!E19</f>
        <v>0</v>
      </c>
    </row>
    <row r="19" spans="1:7" x14ac:dyDescent="0.2">
      <c r="A19" s="73">
        <f>'Travel Sheet'!$C$4</f>
        <v>0</v>
      </c>
      <c r="B19" s="72" t="s">
        <v>308</v>
      </c>
      <c r="C19" s="72">
        <f>'Travel Sheet'!$C$13</f>
        <v>0</v>
      </c>
      <c r="D19" s="72" t="str">
        <f>IF(G19&gt;0,'Travel Sheet'!E46,"-")</f>
        <v>-</v>
      </c>
      <c r="E19" s="1" t="s">
        <v>350</v>
      </c>
      <c r="F19" s="101" t="e">
        <f>G19/'Funding Categories'!D20</f>
        <v>#DIV/0!</v>
      </c>
      <c r="G19" s="74">
        <f>'Funding Categories'!E20</f>
        <v>0</v>
      </c>
    </row>
    <row r="20" spans="1:7" x14ac:dyDescent="0.2">
      <c r="A20" s="73">
        <f>'Travel Sheet'!$C$4</f>
        <v>0</v>
      </c>
      <c r="B20" s="72" t="s">
        <v>308</v>
      </c>
      <c r="C20" s="72">
        <f>'Travel Sheet'!$C$13</f>
        <v>0</v>
      </c>
      <c r="D20" s="72" t="str">
        <f>IF(G20&gt;0,'Travel Sheet'!E47,"-")</f>
        <v>-</v>
      </c>
      <c r="E20" s="1" t="s">
        <v>350</v>
      </c>
      <c r="F20" s="101" t="e">
        <f>G20/'Funding Categories'!D21</f>
        <v>#DIV/0!</v>
      </c>
      <c r="G20" s="74">
        <f>'Funding Categories'!E21</f>
        <v>0</v>
      </c>
    </row>
    <row r="21" spans="1:7" x14ac:dyDescent="0.2">
      <c r="A21" s="73">
        <f>'Travel Sheet'!$C$4</f>
        <v>0</v>
      </c>
      <c r="B21" s="72" t="s">
        <v>308</v>
      </c>
      <c r="C21" s="72">
        <f>'Travel Sheet'!$C$13</f>
        <v>0</v>
      </c>
      <c r="D21" s="72" t="str">
        <f>IF(G21&gt;0,'Travel Sheet'!E48,"-")</f>
        <v>-</v>
      </c>
      <c r="E21" s="1" t="s">
        <v>350</v>
      </c>
      <c r="F21" s="101" t="e">
        <f>G21/'Funding Categories'!D22</f>
        <v>#DIV/0!</v>
      </c>
      <c r="G21" s="74">
        <f>'Funding Categories'!E22</f>
        <v>0</v>
      </c>
    </row>
    <row r="22" spans="1:7" x14ac:dyDescent="0.2">
      <c r="A22" s="73">
        <f>'Travel Sheet'!$C$4</f>
        <v>0</v>
      </c>
      <c r="B22" s="72" t="s">
        <v>308</v>
      </c>
      <c r="C22" s="72">
        <f>'Travel Sheet'!$C$13</f>
        <v>0</v>
      </c>
      <c r="D22" s="72" t="str">
        <f>IF(G22&gt;0,'Travel Sheet'!E49,"-")</f>
        <v>-</v>
      </c>
      <c r="E22" s="1" t="s">
        <v>350</v>
      </c>
      <c r="F22" s="101" t="e">
        <f>G22/'Funding Categories'!D23</f>
        <v>#DIV/0!</v>
      </c>
      <c r="G22" s="74">
        <f>'Funding Categories'!E23</f>
        <v>0</v>
      </c>
    </row>
    <row r="23" spans="1:7" x14ac:dyDescent="0.2">
      <c r="A23" s="73">
        <f>'Travel Sheet'!$C$4</f>
        <v>0</v>
      </c>
      <c r="B23" s="72" t="s">
        <v>308</v>
      </c>
      <c r="C23" s="72">
        <f>'Travel Sheet'!$C$13</f>
        <v>0</v>
      </c>
      <c r="D23" s="72" t="str">
        <f>IF(G23&gt;0,'Travel Sheet'!E50,"-")</f>
        <v>-</v>
      </c>
      <c r="E23" s="1" t="s">
        <v>350</v>
      </c>
      <c r="F23" s="101" t="e">
        <f>G23/'Funding Categories'!D24</f>
        <v>#DIV/0!</v>
      </c>
      <c r="G23" s="74">
        <f>'Funding Categories'!E24</f>
        <v>0</v>
      </c>
    </row>
    <row r="24" spans="1:7" x14ac:dyDescent="0.2">
      <c r="A24" s="73">
        <f>'Travel Sheet'!$C$4</f>
        <v>0</v>
      </c>
      <c r="B24" s="72" t="s">
        <v>308</v>
      </c>
      <c r="C24" s="72">
        <f>'Travel Sheet'!$C$13</f>
        <v>0</v>
      </c>
      <c r="D24" s="72" t="str">
        <f>IF(G24&gt;0,'Travel Sheet'!E51,"-")</f>
        <v>-</v>
      </c>
      <c r="E24" s="1" t="s">
        <v>350</v>
      </c>
      <c r="F24" s="101" t="e">
        <f>G24/'Funding Categories'!D25</f>
        <v>#DIV/0!</v>
      </c>
      <c r="G24" s="74">
        <f>'Funding Categories'!E25</f>
        <v>0</v>
      </c>
    </row>
    <row r="25" spans="1:7" x14ac:dyDescent="0.2">
      <c r="A25" s="73">
        <f>'Travel Sheet'!$C$4</f>
        <v>0</v>
      </c>
      <c r="B25" s="72" t="s">
        <v>308</v>
      </c>
      <c r="C25" s="72">
        <f>'Travel Sheet'!$C$13</f>
        <v>0</v>
      </c>
      <c r="D25" s="72" t="str">
        <f>IF(G25&gt;0,'Travel Sheet'!E52,"-")</f>
        <v>-</v>
      </c>
      <c r="E25" s="1" t="s">
        <v>350</v>
      </c>
      <c r="F25" s="101" t="e">
        <f>G25/'Funding Categories'!D26</f>
        <v>#DIV/0!</v>
      </c>
      <c r="G25" s="74">
        <f>'Funding Categories'!E26</f>
        <v>0</v>
      </c>
    </row>
    <row r="26" spans="1:7" x14ac:dyDescent="0.2">
      <c r="A26" s="73">
        <f>'Travel Sheet'!$C$4</f>
        <v>0</v>
      </c>
      <c r="B26" s="72" t="s">
        <v>308</v>
      </c>
      <c r="C26" s="72">
        <f>'Travel Sheet'!$C$13</f>
        <v>0</v>
      </c>
      <c r="D26" s="72" t="str">
        <f>IF(G26&gt;0,'Travel Sheet'!E53,"-")</f>
        <v>-</v>
      </c>
      <c r="E26" s="1" t="s">
        <v>350</v>
      </c>
      <c r="F26" s="101" t="e">
        <f>G26/'Funding Categories'!D27</f>
        <v>#DIV/0!</v>
      </c>
      <c r="G26" s="74">
        <f>'Funding Categories'!E27</f>
        <v>0</v>
      </c>
    </row>
    <row r="27" spans="1:7" x14ac:dyDescent="0.2">
      <c r="A27" s="73">
        <f>'Travel Sheet'!$C$4</f>
        <v>0</v>
      </c>
      <c r="B27" s="72" t="s">
        <v>308</v>
      </c>
      <c r="C27" s="72">
        <f>'Travel Sheet'!$C$13</f>
        <v>0</v>
      </c>
      <c r="D27" s="72" t="str">
        <f>IF(G27&gt;0,'Travel Sheet'!E54,"-")</f>
        <v>-</v>
      </c>
      <c r="E27" s="1" t="s">
        <v>350</v>
      </c>
      <c r="F27" s="101" t="e">
        <f>G27/'Funding Categories'!D28</f>
        <v>#DIV/0!</v>
      </c>
      <c r="G27" s="74">
        <f>'Funding Categories'!E28</f>
        <v>0</v>
      </c>
    </row>
    <row r="28" spans="1:7" x14ac:dyDescent="0.2">
      <c r="A28" s="73">
        <f>'Travel Sheet'!$C$4</f>
        <v>0</v>
      </c>
      <c r="B28" s="72" t="s">
        <v>308</v>
      </c>
      <c r="C28" s="72">
        <f>'Travel Sheet'!$C$13</f>
        <v>0</v>
      </c>
      <c r="D28" s="72" t="str">
        <f>IF(G28&gt;0,'Travel Sheet'!E55,"-")</f>
        <v>-</v>
      </c>
      <c r="E28" s="1" t="s">
        <v>350</v>
      </c>
      <c r="F28" s="101" t="e">
        <f>G28/'Funding Categories'!D29</f>
        <v>#DIV/0!</v>
      </c>
      <c r="G28" s="74">
        <f>'Funding Categories'!E29</f>
        <v>0</v>
      </c>
    </row>
    <row r="29" spans="1:7" x14ac:dyDescent="0.2">
      <c r="A29" s="73">
        <f>'Travel Sheet'!$C$4</f>
        <v>0</v>
      </c>
      <c r="B29" s="72" t="s">
        <v>308</v>
      </c>
      <c r="C29" s="72">
        <f>'Travel Sheet'!$C$13</f>
        <v>0</v>
      </c>
      <c r="D29" s="72" t="str">
        <f>IF(G29&gt;0,'Travel Sheet'!E56,"-")</f>
        <v>-</v>
      </c>
      <c r="E29" s="1" t="s">
        <v>350</v>
      </c>
      <c r="F29" s="101" t="e">
        <f>G29/'Funding Categories'!D30</f>
        <v>#DIV/0!</v>
      </c>
      <c r="G29" s="74">
        <f>'Funding Categories'!E30</f>
        <v>0</v>
      </c>
    </row>
    <row r="30" spans="1:7" x14ac:dyDescent="0.2">
      <c r="A30" s="73">
        <f>'Travel Sheet'!$C$4</f>
        <v>0</v>
      </c>
      <c r="B30" s="72" t="s">
        <v>308</v>
      </c>
      <c r="C30" s="72">
        <f>'Travel Sheet'!$C$13</f>
        <v>0</v>
      </c>
      <c r="D30" s="72" t="str">
        <f>IF(G30&gt;0,'Travel Sheet'!E57,"-")</f>
        <v>-</v>
      </c>
      <c r="E30" s="1" t="s">
        <v>350</v>
      </c>
      <c r="F30" s="101" t="e">
        <f>G30/'Funding Categories'!D31</f>
        <v>#DIV/0!</v>
      </c>
      <c r="G30" s="74">
        <f>'Funding Categories'!E31</f>
        <v>0</v>
      </c>
    </row>
    <row r="31" spans="1:7" x14ac:dyDescent="0.2">
      <c r="A31" s="73">
        <f>'Travel Sheet'!$C$4</f>
        <v>0</v>
      </c>
      <c r="B31" s="72" t="s">
        <v>308</v>
      </c>
      <c r="C31" s="72">
        <f>'Travel Sheet'!$C$13</f>
        <v>0</v>
      </c>
      <c r="D31" s="72" t="str">
        <f>IF(G31&gt;0,'Travel Sheet'!E58,"-")</f>
        <v>-</v>
      </c>
      <c r="E31" s="1" t="s">
        <v>350</v>
      </c>
      <c r="F31" s="101" t="e">
        <f>G31/'Funding Categories'!D32</f>
        <v>#DIV/0!</v>
      </c>
      <c r="G31" s="74">
        <f>'Funding Categories'!E32</f>
        <v>0</v>
      </c>
    </row>
    <row r="32" spans="1:7" x14ac:dyDescent="0.2">
      <c r="A32" s="73">
        <f>'Travel Sheet'!$C$4</f>
        <v>0</v>
      </c>
      <c r="B32" s="72" t="s">
        <v>308</v>
      </c>
      <c r="C32" s="72">
        <f>'Travel Sheet'!$C$13</f>
        <v>0</v>
      </c>
      <c r="D32" s="72" t="str">
        <f>IF(G32&gt;0,'Travel Sheet'!E59,"-")</f>
        <v>-</v>
      </c>
      <c r="E32" s="1" t="s">
        <v>350</v>
      </c>
      <c r="F32" s="101" t="e">
        <f>G32/'Funding Categories'!D33</f>
        <v>#DIV/0!</v>
      </c>
      <c r="G32" s="74">
        <f>'Funding Categories'!E33</f>
        <v>0</v>
      </c>
    </row>
    <row r="33" spans="1:7" x14ac:dyDescent="0.2">
      <c r="A33" s="73">
        <f>'Travel Sheet'!$C$4</f>
        <v>0</v>
      </c>
      <c r="B33" s="72" t="s">
        <v>308</v>
      </c>
      <c r="C33" s="72">
        <f>'Travel Sheet'!$C$13</f>
        <v>0</v>
      </c>
      <c r="D33" s="72" t="str">
        <f>IF(G33&gt;0,'Travel Sheet'!E60,"-")</f>
        <v>-</v>
      </c>
      <c r="E33" s="1" t="s">
        <v>350</v>
      </c>
      <c r="F33" s="101" t="e">
        <f>G33/'Funding Categories'!D34</f>
        <v>#DIV/0!</v>
      </c>
      <c r="G33" s="74">
        <f>'Funding Categories'!E34</f>
        <v>0</v>
      </c>
    </row>
    <row r="34" spans="1:7" x14ac:dyDescent="0.2">
      <c r="A34" s="73">
        <f>'Travel Sheet'!$C$4</f>
        <v>0</v>
      </c>
      <c r="B34" s="72" t="s">
        <v>308</v>
      </c>
      <c r="C34" s="72">
        <f>'Travel Sheet'!$C$13</f>
        <v>0</v>
      </c>
      <c r="D34" s="72" t="str">
        <f>IF(G34&gt;0,'Travel Sheet'!E61,"-")</f>
        <v>-</v>
      </c>
      <c r="E34" s="1" t="s">
        <v>350</v>
      </c>
      <c r="F34" s="101" t="e">
        <f>G34/'Funding Categories'!D35</f>
        <v>#DIV/0!</v>
      </c>
      <c r="G34" s="74">
        <f>'Funding Categories'!E35</f>
        <v>0</v>
      </c>
    </row>
    <row r="35" spans="1:7" x14ac:dyDescent="0.2">
      <c r="A35" s="73">
        <f>'Travel Sheet'!$C$4</f>
        <v>0</v>
      </c>
      <c r="B35" s="72" t="s">
        <v>308</v>
      </c>
      <c r="C35" s="72">
        <f>'Travel Sheet'!$C$13</f>
        <v>0</v>
      </c>
      <c r="D35" s="72" t="str">
        <f>IF(G35&gt;0,'Travel Sheet'!E62,"-")</f>
        <v>-</v>
      </c>
      <c r="E35" s="1" t="s">
        <v>350</v>
      </c>
      <c r="F35" s="101" t="e">
        <f>G35/'Funding Categories'!D36</f>
        <v>#DIV/0!</v>
      </c>
      <c r="G35" s="74">
        <f>'Funding Categories'!E36</f>
        <v>0</v>
      </c>
    </row>
    <row r="36" spans="1:7" x14ac:dyDescent="0.2">
      <c r="A36" s="73">
        <f>'Travel Sheet'!$C$4</f>
        <v>0</v>
      </c>
      <c r="B36" s="72" t="s">
        <v>308</v>
      </c>
      <c r="C36" s="72">
        <f>'Travel Sheet'!$C$13</f>
        <v>0</v>
      </c>
      <c r="D36" s="72" t="str">
        <f>IF(G36&gt;0,'Travel Sheet'!E63,"-")</f>
        <v>-</v>
      </c>
      <c r="E36" s="1" t="s">
        <v>350</v>
      </c>
      <c r="F36" s="101" t="e">
        <f>G36/'Funding Categories'!D37</f>
        <v>#DIV/0!</v>
      </c>
      <c r="G36" s="74">
        <f>'Funding Categories'!E37</f>
        <v>0</v>
      </c>
    </row>
    <row r="37" spans="1:7" x14ac:dyDescent="0.2">
      <c r="A37" s="73">
        <f>'Travel Sheet'!$C$4</f>
        <v>0</v>
      </c>
      <c r="B37" s="72" t="s">
        <v>308</v>
      </c>
      <c r="C37" s="72">
        <f>'Travel Sheet'!$C$13</f>
        <v>0</v>
      </c>
      <c r="D37" s="72" t="str">
        <f>IF(G37&gt;0,'Travel Sheet'!E64,"-")</f>
        <v>-</v>
      </c>
      <c r="E37" s="1" t="s">
        <v>350</v>
      </c>
      <c r="F37" s="101" t="e">
        <f>G37/'Funding Categories'!D38</f>
        <v>#DIV/0!</v>
      </c>
      <c r="G37" s="74">
        <f>'Funding Categories'!E38</f>
        <v>0</v>
      </c>
    </row>
    <row r="38" spans="1:7" x14ac:dyDescent="0.2">
      <c r="A38" s="73">
        <f>'Travel Sheet'!$C$4</f>
        <v>0</v>
      </c>
      <c r="B38" s="72" t="s">
        <v>308</v>
      </c>
      <c r="C38" s="72">
        <f>'Travel Sheet'!$C$13</f>
        <v>0</v>
      </c>
      <c r="D38" s="72" t="str">
        <f>IF(G38&gt;0,'Travel Sheet'!E65,"-")</f>
        <v>-</v>
      </c>
      <c r="E38" s="1" t="s">
        <v>350</v>
      </c>
      <c r="F38" s="101" t="e">
        <f>G38/'Funding Categories'!D39</f>
        <v>#DIV/0!</v>
      </c>
      <c r="G38" s="74">
        <f>'Funding Categories'!E39</f>
        <v>0</v>
      </c>
    </row>
    <row r="39" spans="1:7" x14ac:dyDescent="0.2">
      <c r="A39" s="73">
        <f>'Travel Sheet'!$C$4</f>
        <v>0</v>
      </c>
      <c r="B39" s="72" t="s">
        <v>308</v>
      </c>
      <c r="C39" s="72">
        <f>'Travel Sheet'!$C$13</f>
        <v>0</v>
      </c>
      <c r="D39" s="72" t="str">
        <f>IF(G39&gt;0,'Travel Sheet'!E66,"-")</f>
        <v>-</v>
      </c>
      <c r="E39" s="1" t="s">
        <v>350</v>
      </c>
      <c r="F39" s="101" t="e">
        <f>G39/'Funding Categories'!D40</f>
        <v>#DIV/0!</v>
      </c>
      <c r="G39" s="74">
        <f>'Funding Categories'!E40</f>
        <v>0</v>
      </c>
    </row>
    <row r="40" spans="1:7" x14ac:dyDescent="0.2">
      <c r="A40" s="73">
        <f>'Travel Sheet'!$C$4</f>
        <v>0</v>
      </c>
      <c r="B40" s="72" t="s">
        <v>308</v>
      </c>
      <c r="C40" s="72">
        <f>'Travel Sheet'!$C$13</f>
        <v>0</v>
      </c>
      <c r="D40" s="72" t="str">
        <f>IF(G40&gt;0,'Travel Sheet'!E67,"-")</f>
        <v>-</v>
      </c>
      <c r="E40" s="1" t="s">
        <v>350</v>
      </c>
      <c r="F40" s="101" t="e">
        <f>G40/'Funding Categories'!D41</f>
        <v>#DIV/0!</v>
      </c>
      <c r="G40" s="74">
        <f>'Funding Categories'!E41</f>
        <v>0</v>
      </c>
    </row>
    <row r="41" spans="1:7" x14ac:dyDescent="0.2">
      <c r="A41" s="73">
        <f>'Travel Sheet'!$C$4</f>
        <v>0</v>
      </c>
      <c r="B41" s="72" t="s">
        <v>308</v>
      </c>
      <c r="C41" s="72">
        <f>'Travel Sheet'!$C$13</f>
        <v>0</v>
      </c>
      <c r="D41" s="72" t="str">
        <f>IF(G41&gt;0,'Travel Sheet'!E68,"-")</f>
        <v>-</v>
      </c>
      <c r="E41" s="1" t="s">
        <v>350</v>
      </c>
      <c r="F41" s="101" t="e">
        <f>G41/'Funding Categories'!D42</f>
        <v>#DIV/0!</v>
      </c>
      <c r="G41" s="74">
        <f>'Funding Categories'!E42</f>
        <v>0</v>
      </c>
    </row>
    <row r="42" spans="1:7" x14ac:dyDescent="0.2">
      <c r="A42" s="73">
        <f>'Travel Sheet'!$C$4</f>
        <v>0</v>
      </c>
      <c r="B42" s="72" t="s">
        <v>308</v>
      </c>
      <c r="C42" s="72">
        <f>'Travel Sheet'!$C$13</f>
        <v>0</v>
      </c>
      <c r="D42" s="72" t="str">
        <f>IF(G42&gt;0,'Travel Sheet'!E69,"-")</f>
        <v>-</v>
      </c>
      <c r="E42" s="1" t="s">
        <v>350</v>
      </c>
      <c r="F42" s="101" t="e">
        <f>G42/'Funding Categories'!D43</f>
        <v>#DIV/0!</v>
      </c>
      <c r="G42" s="74">
        <f>'Funding Categories'!E43</f>
        <v>0</v>
      </c>
    </row>
    <row r="43" spans="1:7" x14ac:dyDescent="0.2">
      <c r="A43" s="73">
        <f>'Travel Sheet'!$C$4</f>
        <v>0</v>
      </c>
      <c r="B43" s="72" t="s">
        <v>308</v>
      </c>
      <c r="C43" s="72">
        <f>'Travel Sheet'!$C$13</f>
        <v>0</v>
      </c>
      <c r="D43" s="72" t="str">
        <f>IF(G43&gt;0,'Travel Sheet'!E70,"-")</f>
        <v>-</v>
      </c>
      <c r="E43" s="1" t="s">
        <v>350</v>
      </c>
      <c r="F43" s="101" t="e">
        <f>G43/'Funding Categories'!D44</f>
        <v>#DIV/0!</v>
      </c>
      <c r="G43" s="74">
        <f>'Funding Categories'!E44</f>
        <v>0</v>
      </c>
    </row>
    <row r="44" spans="1:7" x14ac:dyDescent="0.2">
      <c r="A44" s="73">
        <f>'Travel Sheet'!$C$4</f>
        <v>0</v>
      </c>
      <c r="B44" s="72" t="s">
        <v>308</v>
      </c>
      <c r="C44" s="72">
        <f>'Travel Sheet'!$C$13</f>
        <v>0</v>
      </c>
      <c r="D44" s="72" t="str">
        <f>IF(G44&gt;0,'Travel Sheet'!E71,"-")</f>
        <v>-</v>
      </c>
      <c r="E44" s="1" t="s">
        <v>350</v>
      </c>
      <c r="F44" s="101" t="e">
        <f>G44/'Funding Categories'!D45</f>
        <v>#DIV/0!</v>
      </c>
      <c r="G44" s="74">
        <f>'Funding Categories'!E45</f>
        <v>0</v>
      </c>
    </row>
    <row r="45" spans="1:7" x14ac:dyDescent="0.2">
      <c r="A45" s="73">
        <f>'Travel Sheet'!$C$4</f>
        <v>0</v>
      </c>
      <c r="B45" s="72" t="s">
        <v>308</v>
      </c>
      <c r="C45" s="72">
        <f>'Travel Sheet'!$C$13</f>
        <v>0</v>
      </c>
      <c r="D45" s="72" t="str">
        <f>IF(G45&gt;0,'Travel Sheet'!E72,"-")</f>
        <v>-</v>
      </c>
      <c r="E45" s="1" t="s">
        <v>350</v>
      </c>
      <c r="F45" s="101" t="e">
        <f>G45/'Funding Categories'!D46</f>
        <v>#DIV/0!</v>
      </c>
      <c r="G45" s="74">
        <f>'Funding Categories'!E46</f>
        <v>0</v>
      </c>
    </row>
    <row r="46" spans="1:7" x14ac:dyDescent="0.2">
      <c r="A46" s="73">
        <f>'Travel Sheet'!$C$4</f>
        <v>0</v>
      </c>
      <c r="B46" s="72" t="s">
        <v>308</v>
      </c>
      <c r="C46" s="72">
        <f>'Travel Sheet'!$C$13</f>
        <v>0</v>
      </c>
      <c r="D46" s="72" t="str">
        <f>IF(G46&gt;0,'Travel Sheet'!E73,"-")</f>
        <v>-</v>
      </c>
      <c r="E46" s="1" t="s">
        <v>350</v>
      </c>
      <c r="F46" s="101" t="e">
        <f>G46/'Funding Categories'!D47</f>
        <v>#DIV/0!</v>
      </c>
      <c r="G46" s="74">
        <f>'Funding Categories'!E47</f>
        <v>0</v>
      </c>
    </row>
    <row r="47" spans="1:7" x14ac:dyDescent="0.2">
      <c r="A47" s="73">
        <f>'Travel Sheet'!$C$4</f>
        <v>0</v>
      </c>
      <c r="B47" s="72" t="s">
        <v>308</v>
      </c>
      <c r="C47" s="72">
        <f>'Travel Sheet'!$C$13</f>
        <v>0</v>
      </c>
      <c r="D47" s="72" t="str">
        <f>IF(G47&gt;0,'Travel Sheet'!E74,"-")</f>
        <v>-</v>
      </c>
      <c r="E47" s="1" t="s">
        <v>350</v>
      </c>
      <c r="F47" s="101" t="e">
        <f>G47/'Funding Categories'!D48</f>
        <v>#DIV/0!</v>
      </c>
      <c r="G47" s="74">
        <f>'Funding Categories'!E48</f>
        <v>0</v>
      </c>
    </row>
    <row r="48" spans="1:7" x14ac:dyDescent="0.2">
      <c r="A48" s="73">
        <f>'Travel Sheet'!$C$4</f>
        <v>0</v>
      </c>
      <c r="B48" s="72" t="s">
        <v>308</v>
      </c>
      <c r="C48" s="72">
        <f>'Travel Sheet'!$C$13</f>
        <v>0</v>
      </c>
      <c r="D48" s="72" t="str">
        <f>IF(G48&gt;0,'Travel Sheet'!E75,"-")</f>
        <v>-</v>
      </c>
      <c r="E48" s="1" t="s">
        <v>350</v>
      </c>
      <c r="F48" s="101" t="e">
        <f>G48/'Funding Categories'!D49</f>
        <v>#DIV/0!</v>
      </c>
      <c r="G48" s="74">
        <f>'Funding Categories'!E49</f>
        <v>0</v>
      </c>
    </row>
    <row r="49" spans="1:7" x14ac:dyDescent="0.2">
      <c r="A49" s="73">
        <f>'Travel Sheet'!$C$4</f>
        <v>0</v>
      </c>
      <c r="B49" s="72" t="s">
        <v>308</v>
      </c>
      <c r="C49" s="72">
        <f>'Travel Sheet'!$C$13</f>
        <v>0</v>
      </c>
      <c r="D49" s="72" t="str">
        <f>IF(G49&gt;0,'Travel Sheet'!E76,"-")</f>
        <v>-</v>
      </c>
      <c r="E49" s="1" t="s">
        <v>350</v>
      </c>
      <c r="F49" s="101" t="e">
        <f>G49/'Funding Categories'!D50</f>
        <v>#DIV/0!</v>
      </c>
      <c r="G49" s="74">
        <f>'Funding Categories'!E50</f>
        <v>0</v>
      </c>
    </row>
    <row r="50" spans="1:7" x14ac:dyDescent="0.2">
      <c r="A50" s="73">
        <f>'Travel Sheet'!$C$4</f>
        <v>0</v>
      </c>
      <c r="B50" s="72" t="s">
        <v>308</v>
      </c>
      <c r="C50" s="72">
        <f>'Travel Sheet'!$C$13</f>
        <v>0</v>
      </c>
      <c r="D50" s="72" t="str">
        <f>IF(G50&gt;0,'Travel Sheet'!E77,"-")</f>
        <v>-</v>
      </c>
      <c r="E50" s="1" t="s">
        <v>350</v>
      </c>
      <c r="F50" s="101" t="e">
        <f>G50/'Funding Categories'!D51</f>
        <v>#DIV/0!</v>
      </c>
      <c r="G50" s="74">
        <f>'Funding Categories'!E51</f>
        <v>0</v>
      </c>
    </row>
    <row r="51" spans="1:7" x14ac:dyDescent="0.2">
      <c r="A51" s="73">
        <f>'Travel Sheet'!$C$4</f>
        <v>0</v>
      </c>
      <c r="B51" s="72" t="s">
        <v>308</v>
      </c>
      <c r="C51" s="72">
        <f>'Travel Sheet'!$C$13</f>
        <v>0</v>
      </c>
      <c r="D51" s="72" t="str">
        <f>IF(G51&gt;0,'Travel Sheet'!E78,"-")</f>
        <v>-</v>
      </c>
      <c r="E51" s="1" t="s">
        <v>350</v>
      </c>
      <c r="F51" s="101" t="e">
        <f>G51/'Funding Categories'!D52</f>
        <v>#DIV/0!</v>
      </c>
      <c r="G51" s="74">
        <f>'Funding Categories'!E52</f>
        <v>0</v>
      </c>
    </row>
    <row r="52" spans="1:7" x14ac:dyDescent="0.2">
      <c r="A52" s="73">
        <f>'Travel Sheet'!$C$4</f>
        <v>0</v>
      </c>
      <c r="B52" s="72" t="s">
        <v>308</v>
      </c>
      <c r="C52" s="72">
        <f>'Travel Sheet'!$C$13</f>
        <v>0</v>
      </c>
      <c r="D52" s="72" t="str">
        <f>IF(G52&gt;0,'Travel Sheet'!E79,"-")</f>
        <v>-</v>
      </c>
      <c r="E52" s="1" t="s">
        <v>350</v>
      </c>
      <c r="F52" s="101" t="e">
        <f>G52/'Funding Categories'!D53</f>
        <v>#DIV/0!</v>
      </c>
      <c r="G52" s="74">
        <f>'Funding Categories'!E53</f>
        <v>0</v>
      </c>
    </row>
    <row r="53" spans="1:7" x14ac:dyDescent="0.2">
      <c r="A53" s="73">
        <f>'Travel Sheet'!$C$4</f>
        <v>0</v>
      </c>
      <c r="B53" s="72" t="s">
        <v>308</v>
      </c>
      <c r="C53" s="72">
        <f>'Travel Sheet'!$C$13</f>
        <v>0</v>
      </c>
      <c r="D53" s="72" t="str">
        <f>IF(G53&gt;0,'Travel Sheet'!E80,"-")</f>
        <v>-</v>
      </c>
      <c r="E53" s="1" t="s">
        <v>350</v>
      </c>
      <c r="F53" s="101" t="e">
        <f>G53/'Funding Categories'!D54</f>
        <v>#DIV/0!</v>
      </c>
      <c r="G53" s="74">
        <f>'Funding Categories'!E54</f>
        <v>0</v>
      </c>
    </row>
    <row r="54" spans="1:7" x14ac:dyDescent="0.2">
      <c r="A54" s="73">
        <f>'Travel Sheet'!$C$4</f>
        <v>0</v>
      </c>
      <c r="B54" s="72" t="s">
        <v>308</v>
      </c>
      <c r="C54" s="72">
        <f>'Travel Sheet'!$C$13</f>
        <v>0</v>
      </c>
      <c r="D54" s="72" t="str">
        <f>IF(G54&gt;0,'Travel Sheet'!E81,"-")</f>
        <v>-</v>
      </c>
      <c r="E54" s="1" t="s">
        <v>350</v>
      </c>
      <c r="F54" s="101" t="e">
        <f>G54/'Funding Categories'!D55</f>
        <v>#DIV/0!</v>
      </c>
      <c r="G54" s="74">
        <f>'Funding Categories'!E55</f>
        <v>0</v>
      </c>
    </row>
    <row r="55" spans="1:7" x14ac:dyDescent="0.2">
      <c r="A55" s="73">
        <f>'Travel Sheet'!$C$4</f>
        <v>0</v>
      </c>
      <c r="B55" s="72" t="s">
        <v>308</v>
      </c>
      <c r="C55" s="72">
        <f>'Travel Sheet'!$C$13</f>
        <v>0</v>
      </c>
      <c r="D55" s="72" t="str">
        <f>IF(G55&gt;0,'Travel Sheet'!E82,"-")</f>
        <v>-</v>
      </c>
      <c r="E55" s="1" t="s">
        <v>350</v>
      </c>
      <c r="F55" s="101" t="e">
        <f>G55/'Funding Categories'!D56</f>
        <v>#DIV/0!</v>
      </c>
      <c r="G55" s="74">
        <f>'Funding Categories'!E56</f>
        <v>0</v>
      </c>
    </row>
    <row r="56" spans="1:7" x14ac:dyDescent="0.2">
      <c r="A56" s="73">
        <f>'Travel Sheet'!$C$4</f>
        <v>0</v>
      </c>
      <c r="B56" s="72" t="s">
        <v>308</v>
      </c>
      <c r="C56" s="72">
        <f>'Travel Sheet'!$C$13</f>
        <v>0</v>
      </c>
      <c r="D56" s="72" t="str">
        <f>IF(G56&gt;0,'Travel Sheet'!E83,"-")</f>
        <v>-</v>
      </c>
      <c r="E56" s="1" t="s">
        <v>350</v>
      </c>
      <c r="F56" s="101" t="e">
        <f>G56/'Funding Categories'!D57</f>
        <v>#DIV/0!</v>
      </c>
      <c r="G56" s="74">
        <f>'Funding Categories'!E57</f>
        <v>0</v>
      </c>
    </row>
    <row r="57" spans="1:7" x14ac:dyDescent="0.2">
      <c r="A57" s="73">
        <f>'Travel Sheet'!$C$4</f>
        <v>0</v>
      </c>
      <c r="B57" s="72" t="s">
        <v>308</v>
      </c>
      <c r="C57" s="72">
        <f>'Travel Sheet'!$C$13</f>
        <v>0</v>
      </c>
      <c r="D57" s="72" t="str">
        <f>IF(G57&gt;0,'Travel Sheet'!E84,"-")</f>
        <v>-</v>
      </c>
      <c r="E57" s="1" t="s">
        <v>350</v>
      </c>
      <c r="F57" s="101" t="e">
        <f>G57/'Funding Categories'!D58</f>
        <v>#DIV/0!</v>
      </c>
      <c r="G57" s="74">
        <f>'Funding Categories'!E58</f>
        <v>0</v>
      </c>
    </row>
    <row r="58" spans="1:7" x14ac:dyDescent="0.2">
      <c r="A58" s="73">
        <f>'Travel Sheet'!$C$4</f>
        <v>0</v>
      </c>
      <c r="B58" s="72" t="s">
        <v>308</v>
      </c>
      <c r="C58" s="72">
        <f>'Travel Sheet'!$C$13</f>
        <v>0</v>
      </c>
      <c r="D58" s="72" t="str">
        <f>IF(G58&gt;0,'Travel Sheet'!E85,"-")</f>
        <v>-</v>
      </c>
      <c r="E58" s="1" t="s">
        <v>350</v>
      </c>
      <c r="F58" s="101" t="e">
        <f>G58/'Funding Categories'!D59</f>
        <v>#DIV/0!</v>
      </c>
      <c r="G58" s="74">
        <f>'Funding Categories'!E59</f>
        <v>0</v>
      </c>
    </row>
    <row r="59" spans="1:7" x14ac:dyDescent="0.2">
      <c r="A59" s="73">
        <f>'Travel Sheet'!$C$4</f>
        <v>0</v>
      </c>
      <c r="B59" s="72" t="s">
        <v>308</v>
      </c>
      <c r="C59" s="72">
        <f>'Travel Sheet'!$C$13</f>
        <v>0</v>
      </c>
      <c r="D59" s="72" t="str">
        <f>IF(G59&gt;0,'Travel Sheet'!E86,"-")</f>
        <v>-</v>
      </c>
      <c r="E59" s="1" t="s">
        <v>350</v>
      </c>
      <c r="F59" s="101" t="e">
        <f>G59/'Funding Categories'!D60</f>
        <v>#DIV/0!</v>
      </c>
      <c r="G59" s="74">
        <f>'Funding Categories'!E60</f>
        <v>0</v>
      </c>
    </row>
    <row r="60" spans="1:7" x14ac:dyDescent="0.2">
      <c r="A60" s="73">
        <f>'Travel Sheet'!$C$4</f>
        <v>0</v>
      </c>
      <c r="B60" s="72" t="s">
        <v>308</v>
      </c>
      <c r="C60" s="72">
        <f>'Travel Sheet'!$C$13</f>
        <v>0</v>
      </c>
      <c r="D60" s="72" t="str">
        <f>IF(G60&gt;0,'Travel Sheet'!E87,"-")</f>
        <v>-</v>
      </c>
      <c r="E60" s="1" t="s">
        <v>350</v>
      </c>
      <c r="F60" s="101" t="e">
        <f>G60/'Funding Categories'!D61</f>
        <v>#DIV/0!</v>
      </c>
      <c r="G60" s="74">
        <f>'Funding Categories'!E61</f>
        <v>0</v>
      </c>
    </row>
    <row r="61" spans="1:7" x14ac:dyDescent="0.2">
      <c r="A61" s="73">
        <f>'Travel Sheet'!$C$4</f>
        <v>0</v>
      </c>
      <c r="B61" s="72" t="s">
        <v>308</v>
      </c>
      <c r="C61" s="72">
        <f>'Travel Sheet'!$C$13</f>
        <v>0</v>
      </c>
      <c r="D61" s="72" t="str">
        <f>IF(G61&gt;0,'Travel Sheet'!E88,"-")</f>
        <v>-</v>
      </c>
      <c r="E61" s="1" t="s">
        <v>350</v>
      </c>
      <c r="F61" s="101" t="e">
        <f>G61/'Funding Categories'!D62</f>
        <v>#DIV/0!</v>
      </c>
      <c r="G61" s="74">
        <f>'Funding Categories'!E62</f>
        <v>0</v>
      </c>
    </row>
    <row r="62" spans="1:7" x14ac:dyDescent="0.2">
      <c r="A62" s="73">
        <f>'Travel Sheet'!$C$4</f>
        <v>0</v>
      </c>
      <c r="B62" s="72" t="s">
        <v>308</v>
      </c>
      <c r="C62" s="72">
        <f>'Travel Sheet'!$C$13</f>
        <v>0</v>
      </c>
      <c r="D62" s="72" t="str">
        <f>IF(G62&gt;0,'Travel Sheet'!E89,"-")</f>
        <v>-</v>
      </c>
      <c r="E62" s="1" t="s">
        <v>350</v>
      </c>
      <c r="F62" s="101" t="e">
        <f>G62/'Funding Categories'!D63</f>
        <v>#DIV/0!</v>
      </c>
      <c r="G62" s="74">
        <f>'Funding Categories'!E63</f>
        <v>0</v>
      </c>
    </row>
    <row r="63" spans="1:7" x14ac:dyDescent="0.2">
      <c r="A63" s="73">
        <f>'Travel Sheet'!$C$4</f>
        <v>0</v>
      </c>
      <c r="B63" s="72" t="s">
        <v>308</v>
      </c>
      <c r="C63" s="72">
        <f>'Travel Sheet'!$C$13</f>
        <v>0</v>
      </c>
      <c r="D63" s="72" t="str">
        <f>IF(G63&gt;0,'Travel Sheet'!E90,"-")</f>
        <v>-</v>
      </c>
      <c r="E63" s="1" t="s">
        <v>350</v>
      </c>
      <c r="F63" s="101" t="e">
        <f>G63/'Funding Categories'!D64</f>
        <v>#DIV/0!</v>
      </c>
      <c r="G63" s="74">
        <f>'Funding Categories'!E64</f>
        <v>0</v>
      </c>
    </row>
    <row r="64" spans="1:7" x14ac:dyDescent="0.2">
      <c r="A64" s="73">
        <f>'Travel Sheet'!$C$4</f>
        <v>0</v>
      </c>
      <c r="B64" s="72" t="s">
        <v>308</v>
      </c>
      <c r="C64" s="72">
        <f>'Travel Sheet'!$C$13</f>
        <v>0</v>
      </c>
      <c r="D64" s="72" t="str">
        <f>IF(G64&gt;0,'Travel Sheet'!E91,"-")</f>
        <v>-</v>
      </c>
      <c r="E64" s="1" t="s">
        <v>350</v>
      </c>
      <c r="F64" s="101" t="e">
        <f>G64/'Funding Categories'!D65</f>
        <v>#DIV/0!</v>
      </c>
      <c r="G64" s="74">
        <f>'Funding Categories'!E65</f>
        <v>0</v>
      </c>
    </row>
    <row r="65" spans="1:7" x14ac:dyDescent="0.2">
      <c r="A65" s="73">
        <f>'Travel Sheet'!$C$4</f>
        <v>0</v>
      </c>
      <c r="B65" s="72" t="s">
        <v>308</v>
      </c>
      <c r="C65" s="72">
        <f>'Travel Sheet'!$C$13</f>
        <v>0</v>
      </c>
      <c r="D65" s="72" t="str">
        <f>IF(G65&gt;0,'Travel Sheet'!E92,"-")</f>
        <v>-</v>
      </c>
      <c r="E65" s="1" t="s">
        <v>350</v>
      </c>
      <c r="F65" s="101" t="e">
        <f>G65/'Funding Categories'!D66</f>
        <v>#DIV/0!</v>
      </c>
      <c r="G65" s="74">
        <f>'Funding Categories'!E66</f>
        <v>0</v>
      </c>
    </row>
    <row r="66" spans="1:7" x14ac:dyDescent="0.2">
      <c r="A66" s="73">
        <f>'Travel Sheet'!$C$4</f>
        <v>0</v>
      </c>
      <c r="B66" s="72" t="s">
        <v>308</v>
      </c>
      <c r="C66" s="72">
        <f>'Travel Sheet'!$C$13</f>
        <v>0</v>
      </c>
      <c r="D66" s="72" t="str">
        <f>IF(G66&gt;0,'Travel Sheet'!E93,"-")</f>
        <v>-</v>
      </c>
      <c r="E66" s="1" t="s">
        <v>350</v>
      </c>
      <c r="F66" s="101" t="e">
        <f>G66/'Funding Categories'!D67</f>
        <v>#DIV/0!</v>
      </c>
      <c r="G66" s="74">
        <f>'Funding Categories'!E67</f>
        <v>0</v>
      </c>
    </row>
    <row r="67" spans="1:7" x14ac:dyDescent="0.2">
      <c r="A67" s="73">
        <f>'Travel Sheet'!$C$4</f>
        <v>0</v>
      </c>
      <c r="B67" s="72" t="s">
        <v>308</v>
      </c>
      <c r="C67" s="72">
        <f>'Travel Sheet'!$C$13</f>
        <v>0</v>
      </c>
      <c r="D67" s="72" t="str">
        <f>IF(G67&gt;0,'Travel Sheet'!E94,"-")</f>
        <v>-</v>
      </c>
      <c r="E67" s="1" t="s">
        <v>350</v>
      </c>
      <c r="F67" s="101" t="e">
        <f>G67/'Funding Categories'!D68</f>
        <v>#DIV/0!</v>
      </c>
      <c r="G67" s="74">
        <f>'Funding Categories'!E68</f>
        <v>0</v>
      </c>
    </row>
    <row r="68" spans="1:7" x14ac:dyDescent="0.2">
      <c r="A68" s="73">
        <f>'Travel Sheet'!$C$4</f>
        <v>0</v>
      </c>
      <c r="B68" s="72" t="s">
        <v>308</v>
      </c>
      <c r="C68" s="72">
        <f>'Travel Sheet'!$C$13</f>
        <v>0</v>
      </c>
      <c r="D68" s="72" t="str">
        <f>IF(G68&gt;0,'Travel Sheet'!E95,"-")</f>
        <v>-</v>
      </c>
      <c r="E68" s="1" t="s">
        <v>350</v>
      </c>
      <c r="F68" s="101" t="e">
        <f>G68/'Funding Categories'!D69</f>
        <v>#DIV/0!</v>
      </c>
      <c r="G68" s="74">
        <f>'Funding Categories'!E69</f>
        <v>0</v>
      </c>
    </row>
    <row r="69" spans="1:7" x14ac:dyDescent="0.2">
      <c r="A69" s="73">
        <f>'Travel Sheet'!$C$4</f>
        <v>0</v>
      </c>
      <c r="B69" s="72" t="s">
        <v>308</v>
      </c>
      <c r="C69" s="72">
        <f>'Travel Sheet'!$C$13</f>
        <v>0</v>
      </c>
      <c r="D69" s="72" t="str">
        <f>IF(G69&gt;0,'Travel Sheet'!E96,"-")</f>
        <v>-</v>
      </c>
      <c r="E69" s="1" t="s">
        <v>350</v>
      </c>
      <c r="F69" s="101" t="e">
        <f>G69/'Funding Categories'!D70</f>
        <v>#DIV/0!</v>
      </c>
      <c r="G69" s="74">
        <f>'Funding Categories'!E70</f>
        <v>0</v>
      </c>
    </row>
    <row r="70" spans="1:7" x14ac:dyDescent="0.2">
      <c r="A70" s="73">
        <f>'Travel Sheet'!$C$4</f>
        <v>0</v>
      </c>
      <c r="B70" s="72" t="s">
        <v>308</v>
      </c>
      <c r="C70" s="72">
        <f>'Travel Sheet'!$C$13</f>
        <v>0</v>
      </c>
      <c r="D70" s="72" t="str">
        <f>IF(G70&gt;0,'Travel Sheet'!E97,"-")</f>
        <v>-</v>
      </c>
      <c r="E70" s="1" t="s">
        <v>350</v>
      </c>
      <c r="F70" s="101" t="e">
        <f>G70/'Funding Categories'!D71</f>
        <v>#DIV/0!</v>
      </c>
      <c r="G70" s="74">
        <f>'Funding Categories'!E71</f>
        <v>0</v>
      </c>
    </row>
    <row r="71" spans="1:7" x14ac:dyDescent="0.2">
      <c r="A71" s="73">
        <f>'Travel Sheet'!$C$4</f>
        <v>0</v>
      </c>
      <c r="B71" s="72" t="s">
        <v>308</v>
      </c>
      <c r="C71" s="72">
        <f>'Travel Sheet'!$C$13</f>
        <v>0</v>
      </c>
      <c r="D71" s="72" t="str">
        <f>IF(G71&gt;0,'Travel Sheet'!E98,"-")</f>
        <v>-</v>
      </c>
      <c r="E71" s="1" t="s">
        <v>350</v>
      </c>
      <c r="F71" s="101" t="e">
        <f>G71/'Funding Categories'!D72</f>
        <v>#DIV/0!</v>
      </c>
      <c r="G71" s="74">
        <f>'Funding Categories'!E72</f>
        <v>0</v>
      </c>
    </row>
    <row r="72" spans="1:7" x14ac:dyDescent="0.2">
      <c r="A72" s="73">
        <f>'Travel Sheet'!$C$4</f>
        <v>0</v>
      </c>
      <c r="B72" s="72" t="s">
        <v>308</v>
      </c>
      <c r="C72" s="72">
        <f>'Travel Sheet'!$C$13</f>
        <v>0</v>
      </c>
      <c r="D72" s="72" t="str">
        <f>IF(G72&gt;0,'Travel Sheet'!E99,"-")</f>
        <v>-</v>
      </c>
      <c r="E72" s="1" t="s">
        <v>350</v>
      </c>
      <c r="F72" s="101" t="e">
        <f>G72/'Funding Categories'!D73</f>
        <v>#DIV/0!</v>
      </c>
      <c r="G72" s="74">
        <f>'Funding Categories'!E73</f>
        <v>0</v>
      </c>
    </row>
    <row r="73" spans="1:7" x14ac:dyDescent="0.2">
      <c r="A73" s="73">
        <f>'Travel Sheet'!$C$4</f>
        <v>0</v>
      </c>
      <c r="B73" s="72" t="s">
        <v>308</v>
      </c>
      <c r="C73" s="72">
        <f>'Travel Sheet'!$C$13</f>
        <v>0</v>
      </c>
      <c r="D73" s="72" t="str">
        <f>IF(G73&gt;0,'Travel Sheet'!E100,"-")</f>
        <v>-</v>
      </c>
      <c r="E73" s="1" t="s">
        <v>350</v>
      </c>
      <c r="F73" s="101" t="e">
        <f>G73/'Funding Categories'!D74</f>
        <v>#DIV/0!</v>
      </c>
      <c r="G73" s="74">
        <f>'Funding Categories'!E74</f>
        <v>0</v>
      </c>
    </row>
    <row r="74" spans="1:7" x14ac:dyDescent="0.2">
      <c r="A74" s="73">
        <f>'Travel Sheet'!$C$4</f>
        <v>0</v>
      </c>
      <c r="B74" s="72" t="s">
        <v>308</v>
      </c>
      <c r="C74" s="72">
        <f>'Travel Sheet'!$C$13</f>
        <v>0</v>
      </c>
      <c r="D74" s="72" t="str">
        <f>IF(G74&gt;0,'Travel Sheet'!E101,"-")</f>
        <v>-</v>
      </c>
      <c r="E74" s="1" t="s">
        <v>350</v>
      </c>
      <c r="F74" s="101" t="e">
        <f>G74/'Funding Categories'!D75</f>
        <v>#DIV/0!</v>
      </c>
      <c r="G74" s="74">
        <f>'Funding Categories'!E75</f>
        <v>0</v>
      </c>
    </row>
    <row r="75" spans="1:7" x14ac:dyDescent="0.2">
      <c r="A75" s="73">
        <f>'Travel Sheet'!$C$4</f>
        <v>0</v>
      </c>
      <c r="B75" s="72" t="s">
        <v>308</v>
      </c>
      <c r="C75" s="72">
        <f>'Travel Sheet'!$C$13</f>
        <v>0</v>
      </c>
      <c r="D75" s="72" t="str">
        <f>IF(G75&gt;0,'Travel Sheet'!E102,"-")</f>
        <v>-</v>
      </c>
      <c r="E75" s="1" t="s">
        <v>350</v>
      </c>
      <c r="F75" s="101" t="e">
        <f>G75/'Funding Categories'!D76</f>
        <v>#DIV/0!</v>
      </c>
      <c r="G75" s="74">
        <f>'Funding Categories'!E76</f>
        <v>0</v>
      </c>
    </row>
    <row r="76" spans="1:7" x14ac:dyDescent="0.2">
      <c r="A76" s="73">
        <f>'Travel Sheet'!$C$4</f>
        <v>0</v>
      </c>
      <c r="B76" s="72" t="s">
        <v>308</v>
      </c>
      <c r="C76" s="72">
        <f>'Travel Sheet'!$C$13</f>
        <v>0</v>
      </c>
      <c r="D76" s="72" t="str">
        <f>IF(G76&gt;0,'Travel Sheet'!E103,"-")</f>
        <v>-</v>
      </c>
      <c r="E76" s="1" t="s">
        <v>350</v>
      </c>
      <c r="F76" s="101" t="e">
        <f>G76/'Funding Categories'!D77</f>
        <v>#DIV/0!</v>
      </c>
      <c r="G76" s="74">
        <f>'Funding Categories'!E77</f>
        <v>0</v>
      </c>
    </row>
    <row r="77" spans="1:7" x14ac:dyDescent="0.2">
      <c r="A77" s="73">
        <f>'Travel Sheet'!$C$4</f>
        <v>0</v>
      </c>
      <c r="B77" s="72" t="s">
        <v>308</v>
      </c>
      <c r="C77" s="72">
        <f>'Travel Sheet'!$C$13</f>
        <v>0</v>
      </c>
      <c r="D77" s="72" t="str">
        <f>IF(G77&gt;0,'Travel Sheet'!E104,"-")</f>
        <v>-</v>
      </c>
      <c r="E77" s="1" t="s">
        <v>350</v>
      </c>
      <c r="F77" s="101" t="e">
        <f>G77/'Funding Categories'!D78</f>
        <v>#DIV/0!</v>
      </c>
      <c r="G77" s="74">
        <f>'Funding Categories'!E78</f>
        <v>0</v>
      </c>
    </row>
    <row r="78" spans="1:7" x14ac:dyDescent="0.2">
      <c r="A78" s="73">
        <f>'Travel Sheet'!$C$4</f>
        <v>0</v>
      </c>
      <c r="B78" s="72" t="s">
        <v>308</v>
      </c>
      <c r="C78" s="72">
        <f>'Travel Sheet'!$C$13</f>
        <v>0</v>
      </c>
      <c r="D78" s="72" t="str">
        <f>IF(G78&gt;0,'Travel Sheet'!E105,"-")</f>
        <v>-</v>
      </c>
      <c r="E78" s="1" t="s">
        <v>350</v>
      </c>
      <c r="F78" s="101" t="e">
        <f>G78/'Funding Categories'!D79</f>
        <v>#DIV/0!</v>
      </c>
      <c r="G78" s="74">
        <f>'Funding Categories'!E79</f>
        <v>0</v>
      </c>
    </row>
    <row r="79" spans="1:7" x14ac:dyDescent="0.2">
      <c r="A79" s="73">
        <f>'Travel Sheet'!$C$4</f>
        <v>0</v>
      </c>
      <c r="B79" s="72" t="s">
        <v>308</v>
      </c>
      <c r="C79" s="72">
        <f>'Travel Sheet'!$C$13</f>
        <v>0</v>
      </c>
      <c r="D79" s="72" t="str">
        <f>IF(G79&gt;0,'Travel Sheet'!E106,"-")</f>
        <v>-</v>
      </c>
      <c r="E79" s="1" t="s">
        <v>350</v>
      </c>
      <c r="F79" s="101" t="e">
        <f>G79/'Funding Categories'!D80</f>
        <v>#DIV/0!</v>
      </c>
      <c r="G79" s="74">
        <f>'Funding Categories'!E80</f>
        <v>0</v>
      </c>
    </row>
    <row r="80" spans="1:7" x14ac:dyDescent="0.2">
      <c r="A80" s="73">
        <f>'Travel Sheet'!$C$4</f>
        <v>0</v>
      </c>
      <c r="B80" s="72" t="s">
        <v>308</v>
      </c>
      <c r="C80" s="72">
        <f>'Travel Sheet'!$C$13</f>
        <v>0</v>
      </c>
      <c r="D80" s="72" t="str">
        <f>IF(G80&gt;0,'Travel Sheet'!E107,"-")</f>
        <v>-</v>
      </c>
      <c r="E80" s="1" t="s">
        <v>350</v>
      </c>
      <c r="F80" s="101" t="e">
        <f>G80/'Funding Categories'!D81</f>
        <v>#DIV/0!</v>
      </c>
      <c r="G80" s="74">
        <f>'Funding Categories'!E81</f>
        <v>0</v>
      </c>
    </row>
    <row r="81" spans="1:7" x14ac:dyDescent="0.2">
      <c r="A81" s="73">
        <f>'Travel Sheet'!$C$4</f>
        <v>0</v>
      </c>
      <c r="B81" s="72" t="s">
        <v>308</v>
      </c>
      <c r="C81" s="72">
        <f>'Travel Sheet'!$C$13</f>
        <v>0</v>
      </c>
      <c r="D81" s="72" t="str">
        <f>IF(G81&gt;0,'Travel Sheet'!E108,"-")</f>
        <v>-</v>
      </c>
      <c r="E81" s="1" t="s">
        <v>350</v>
      </c>
      <c r="F81" s="101" t="e">
        <f>G81/'Funding Categories'!D82</f>
        <v>#DIV/0!</v>
      </c>
      <c r="G81" s="74">
        <f>'Funding Categories'!E82</f>
        <v>0</v>
      </c>
    </row>
    <row r="82" spans="1:7" x14ac:dyDescent="0.2">
      <c r="A82" s="73">
        <f>'Travel Sheet'!$C$4</f>
        <v>0</v>
      </c>
      <c r="B82" s="72" t="s">
        <v>308</v>
      </c>
      <c r="C82" s="72">
        <f>'Travel Sheet'!$C$13</f>
        <v>0</v>
      </c>
      <c r="D82" s="72" t="str">
        <f>IF(G82&gt;0,'Travel Sheet'!E109,"-")</f>
        <v>-</v>
      </c>
      <c r="E82" s="1" t="s">
        <v>350</v>
      </c>
      <c r="F82" s="101" t="e">
        <f>G82/'Funding Categories'!D83</f>
        <v>#DIV/0!</v>
      </c>
      <c r="G82" s="74">
        <f>'Funding Categories'!E83</f>
        <v>0</v>
      </c>
    </row>
    <row r="83" spans="1:7" x14ac:dyDescent="0.2">
      <c r="A83" s="73">
        <f>'Travel Sheet'!$C$4</f>
        <v>0</v>
      </c>
      <c r="B83" s="72" t="s">
        <v>308</v>
      </c>
      <c r="C83" s="72">
        <f>'Travel Sheet'!$C$13</f>
        <v>0</v>
      </c>
      <c r="D83" s="72" t="str">
        <f>IF(G83&gt;0,'Travel Sheet'!E110,"-")</f>
        <v>-</v>
      </c>
      <c r="E83" s="1" t="s">
        <v>350</v>
      </c>
      <c r="F83" s="101" t="e">
        <f>G83/'Funding Categories'!D84</f>
        <v>#DIV/0!</v>
      </c>
      <c r="G83" s="74">
        <f>'Funding Categories'!E84</f>
        <v>0</v>
      </c>
    </row>
    <row r="84" spans="1:7" x14ac:dyDescent="0.2">
      <c r="A84" s="73">
        <f>'Travel Sheet'!$C$4</f>
        <v>0</v>
      </c>
      <c r="B84" s="72" t="s">
        <v>308</v>
      </c>
      <c r="C84" s="72">
        <f>'Travel Sheet'!$C$13</f>
        <v>0</v>
      </c>
      <c r="D84" s="72" t="str">
        <f>IF(G84&gt;0,'Travel Sheet'!E111,"-")</f>
        <v>-</v>
      </c>
      <c r="E84" s="1" t="s">
        <v>350</v>
      </c>
      <c r="F84" s="101" t="e">
        <f>G84/'Funding Categories'!D85</f>
        <v>#DIV/0!</v>
      </c>
      <c r="G84" s="74">
        <f>'Funding Categories'!E85</f>
        <v>0</v>
      </c>
    </row>
    <row r="85" spans="1:7" x14ac:dyDescent="0.2">
      <c r="A85" s="73">
        <f>'Travel Sheet'!$C$4</f>
        <v>0</v>
      </c>
      <c r="B85" s="72" t="s">
        <v>308</v>
      </c>
      <c r="C85" s="72">
        <f>'Travel Sheet'!$C$13</f>
        <v>0</v>
      </c>
      <c r="D85" s="72" t="str">
        <f>IF(G85&gt;0,'Travel Sheet'!E112,"-")</f>
        <v>-</v>
      </c>
      <c r="E85" s="1" t="s">
        <v>350</v>
      </c>
      <c r="F85" s="101" t="e">
        <f>G85/'Funding Categories'!D86</f>
        <v>#DIV/0!</v>
      </c>
      <c r="G85" s="74">
        <f>'Funding Categories'!E86</f>
        <v>0</v>
      </c>
    </row>
    <row r="86" spans="1:7" x14ac:dyDescent="0.2">
      <c r="A86" s="73">
        <f>'Travel Sheet'!$C$4</f>
        <v>0</v>
      </c>
      <c r="B86" s="72" t="s">
        <v>308</v>
      </c>
      <c r="C86" s="72">
        <f>'Travel Sheet'!$C$13</f>
        <v>0</v>
      </c>
      <c r="D86" s="72" t="str">
        <f>IF(G86&gt;0,'Travel Sheet'!E113,"-")</f>
        <v>-</v>
      </c>
      <c r="E86" s="1" t="s">
        <v>350</v>
      </c>
      <c r="F86" s="101" t="e">
        <f>G86/'Funding Categories'!D87</f>
        <v>#DIV/0!</v>
      </c>
      <c r="G86" s="74">
        <f>'Funding Categories'!E87</f>
        <v>0</v>
      </c>
    </row>
    <row r="87" spans="1:7" x14ac:dyDescent="0.2">
      <c r="A87" s="73">
        <f>'Travel Sheet'!$C$4</f>
        <v>0</v>
      </c>
      <c r="B87" s="72" t="s">
        <v>308</v>
      </c>
      <c r="C87" s="72">
        <f>'Travel Sheet'!$C$13</f>
        <v>0</v>
      </c>
      <c r="D87" s="72" t="str">
        <f>IF(G87&gt;0,'Travel Sheet'!E114,"-")</f>
        <v>-</v>
      </c>
      <c r="E87" s="1" t="s">
        <v>350</v>
      </c>
      <c r="F87" s="101" t="e">
        <f>G87/'Funding Categories'!D88</f>
        <v>#DIV/0!</v>
      </c>
      <c r="G87" s="74">
        <f>'Funding Categories'!E88</f>
        <v>0</v>
      </c>
    </row>
    <row r="88" spans="1:7" x14ac:dyDescent="0.2">
      <c r="A88" s="73">
        <f>'Travel Sheet'!$C$4</f>
        <v>0</v>
      </c>
      <c r="B88" s="72" t="s">
        <v>308</v>
      </c>
      <c r="C88" s="72">
        <f>'Travel Sheet'!$C$13</f>
        <v>0</v>
      </c>
      <c r="D88" s="72" t="str">
        <f>IF(G88&gt;0,'Travel Sheet'!E115,"-")</f>
        <v>-</v>
      </c>
      <c r="E88" s="1" t="s">
        <v>350</v>
      </c>
      <c r="F88" s="101" t="e">
        <f>G88/'Funding Categories'!D89</f>
        <v>#DIV/0!</v>
      </c>
      <c r="G88" s="74">
        <f>'Funding Categories'!E89</f>
        <v>0</v>
      </c>
    </row>
    <row r="89" spans="1:7" x14ac:dyDescent="0.2">
      <c r="A89" s="73">
        <f>'Travel Sheet'!$C$4</f>
        <v>0</v>
      </c>
      <c r="B89" s="72" t="s">
        <v>308</v>
      </c>
      <c r="C89" s="72">
        <f>'Travel Sheet'!$C$13</f>
        <v>0</v>
      </c>
      <c r="D89" s="72" t="str">
        <f>IF(G89&gt;0,'Travel Sheet'!E116,"-")</f>
        <v>-</v>
      </c>
      <c r="E89" s="1" t="s">
        <v>350</v>
      </c>
      <c r="F89" s="101" t="e">
        <f>G89/'Funding Categories'!D90</f>
        <v>#DIV/0!</v>
      </c>
      <c r="G89" s="74">
        <f>'Funding Categories'!E90</f>
        <v>0</v>
      </c>
    </row>
    <row r="90" spans="1:7" x14ac:dyDescent="0.2">
      <c r="A90" s="73">
        <f>'Travel Sheet'!$C$4</f>
        <v>0</v>
      </c>
      <c r="B90" s="72" t="s">
        <v>308</v>
      </c>
      <c r="C90" s="72">
        <f>'Travel Sheet'!$C$13</f>
        <v>0</v>
      </c>
      <c r="D90" s="72" t="str">
        <f>IF(G90&gt;0,'Travel Sheet'!E117,"-")</f>
        <v>-</v>
      </c>
      <c r="E90" s="1" t="s">
        <v>350</v>
      </c>
      <c r="F90" s="101" t="e">
        <f>G90/'Funding Categories'!D91</f>
        <v>#DIV/0!</v>
      </c>
      <c r="G90" s="74">
        <f>'Funding Categories'!E91</f>
        <v>0</v>
      </c>
    </row>
    <row r="91" spans="1:7" x14ac:dyDescent="0.2">
      <c r="A91" s="73">
        <f>'Travel Sheet'!$C$4</f>
        <v>0</v>
      </c>
      <c r="B91" s="72" t="s">
        <v>308</v>
      </c>
      <c r="C91" s="72">
        <f>'Travel Sheet'!$C$13</f>
        <v>0</v>
      </c>
      <c r="D91" s="72" t="str">
        <f>IF(G91&gt;0,'Travel Sheet'!E118,"-")</f>
        <v>-</v>
      </c>
      <c r="E91" s="1" t="s">
        <v>350</v>
      </c>
      <c r="F91" s="101" t="e">
        <f>G91/'Funding Categories'!D92</f>
        <v>#DIV/0!</v>
      </c>
      <c r="G91" s="74">
        <f>'Funding Categories'!E92</f>
        <v>0</v>
      </c>
    </row>
    <row r="92" spans="1:7" x14ac:dyDescent="0.2">
      <c r="A92" s="73">
        <f>'Travel Sheet'!$C$4</f>
        <v>0</v>
      </c>
      <c r="B92" s="72" t="s">
        <v>308</v>
      </c>
      <c r="C92" s="72">
        <f>'Travel Sheet'!$C$13</f>
        <v>0</v>
      </c>
      <c r="D92" s="72" t="str">
        <f>IF(G92&gt;0,'Travel Sheet'!E119,"-")</f>
        <v>-</v>
      </c>
      <c r="E92" s="1" t="s">
        <v>350</v>
      </c>
      <c r="F92" s="101" t="e">
        <f>G92/'Funding Categories'!D93</f>
        <v>#DIV/0!</v>
      </c>
      <c r="G92" s="74">
        <f>'Funding Categories'!E93</f>
        <v>0</v>
      </c>
    </row>
    <row r="93" spans="1:7" x14ac:dyDescent="0.2">
      <c r="A93" s="73">
        <f>'Travel Sheet'!$C$4</f>
        <v>0</v>
      </c>
      <c r="B93" s="72" t="s">
        <v>308</v>
      </c>
      <c r="C93" s="72">
        <f>'Travel Sheet'!$C$13</f>
        <v>0</v>
      </c>
      <c r="D93" s="72" t="str">
        <f>IF(G93&gt;0,'Travel Sheet'!E120,"-")</f>
        <v>-</v>
      </c>
      <c r="E93" s="1" t="s">
        <v>350</v>
      </c>
      <c r="F93" s="101" t="e">
        <f>G93/'Funding Categories'!D94</f>
        <v>#DIV/0!</v>
      </c>
      <c r="G93" s="74">
        <f>'Funding Categories'!E94</f>
        <v>0</v>
      </c>
    </row>
    <row r="94" spans="1:7" x14ac:dyDescent="0.2">
      <c r="A94" s="73">
        <f>'Travel Sheet'!$C$4</f>
        <v>0</v>
      </c>
      <c r="B94" s="72" t="s">
        <v>308</v>
      </c>
      <c r="C94" s="72">
        <f>'Travel Sheet'!$C$13</f>
        <v>0</v>
      </c>
      <c r="D94" s="72" t="str">
        <f>IF(G94&gt;0,'Travel Sheet'!E121,"-")</f>
        <v>-</v>
      </c>
      <c r="E94" s="1" t="s">
        <v>350</v>
      </c>
      <c r="F94" s="101" t="e">
        <f>G94/'Funding Categories'!D95</f>
        <v>#DIV/0!</v>
      </c>
      <c r="G94" s="74">
        <f>'Funding Categories'!E95</f>
        <v>0</v>
      </c>
    </row>
    <row r="95" spans="1:7" x14ac:dyDescent="0.2">
      <c r="A95" s="73">
        <f>'Travel Sheet'!$C$4</f>
        <v>0</v>
      </c>
      <c r="B95" s="72" t="s">
        <v>308</v>
      </c>
      <c r="C95" s="72">
        <f>'Travel Sheet'!$C$13</f>
        <v>0</v>
      </c>
      <c r="D95" s="72" t="str">
        <f>IF(G95&gt;0,'Travel Sheet'!E122,"-")</f>
        <v>-</v>
      </c>
      <c r="E95" s="1" t="s">
        <v>350</v>
      </c>
      <c r="F95" s="101" t="e">
        <f>G95/'Funding Categories'!D96</f>
        <v>#DIV/0!</v>
      </c>
      <c r="G95" s="74">
        <f>'Funding Categories'!E96</f>
        <v>0</v>
      </c>
    </row>
    <row r="96" spans="1:7" x14ac:dyDescent="0.2">
      <c r="A96" s="73">
        <f>'Travel Sheet'!$C$4</f>
        <v>0</v>
      </c>
      <c r="B96" s="72" t="s">
        <v>308</v>
      </c>
      <c r="C96" s="72">
        <f>'Travel Sheet'!$C$13</f>
        <v>0</v>
      </c>
      <c r="D96" s="72" t="str">
        <f>IF(G96&gt;0,'Travel Sheet'!E123,"-")</f>
        <v>-</v>
      </c>
      <c r="E96" s="1" t="s">
        <v>350</v>
      </c>
      <c r="F96" s="101" t="e">
        <f>G96/'Funding Categories'!D97</f>
        <v>#DIV/0!</v>
      </c>
      <c r="G96" s="74">
        <f>'Funding Categories'!E97</f>
        <v>0</v>
      </c>
    </row>
    <row r="97" spans="1:7" x14ac:dyDescent="0.2">
      <c r="A97" s="73">
        <f>'Travel Sheet'!$C$4</f>
        <v>0</v>
      </c>
      <c r="B97" s="72" t="s">
        <v>308</v>
      </c>
      <c r="C97" s="72">
        <f>'Travel Sheet'!$C$13</f>
        <v>0</v>
      </c>
      <c r="D97" s="72" t="str">
        <f>IF(G97&gt;0,'Travel Sheet'!E124,"-")</f>
        <v>-</v>
      </c>
      <c r="E97" s="1" t="s">
        <v>350</v>
      </c>
      <c r="F97" s="101" t="e">
        <f>G97/'Funding Categories'!D98</f>
        <v>#DIV/0!</v>
      </c>
      <c r="G97" s="74">
        <f>'Funding Categories'!E98</f>
        <v>0</v>
      </c>
    </row>
    <row r="98" spans="1:7" x14ac:dyDescent="0.2">
      <c r="A98" s="73">
        <f>'Travel Sheet'!$C$4</f>
        <v>0</v>
      </c>
      <c r="B98" s="72" t="s">
        <v>308</v>
      </c>
      <c r="C98" s="72">
        <f>'Travel Sheet'!$C$13</f>
        <v>0</v>
      </c>
      <c r="D98" s="72" t="str">
        <f>IF(G98&gt;0,'Travel Sheet'!E125,"-")</f>
        <v>-</v>
      </c>
      <c r="E98" s="1" t="s">
        <v>350</v>
      </c>
      <c r="F98" s="101" t="e">
        <f>G98/'Funding Categories'!D99</f>
        <v>#DIV/0!</v>
      </c>
      <c r="G98" s="74">
        <f>'Funding Categories'!E99</f>
        <v>0</v>
      </c>
    </row>
    <row r="99" spans="1:7" x14ac:dyDescent="0.2">
      <c r="A99" s="73">
        <f>'Travel Sheet'!$C$4</f>
        <v>0</v>
      </c>
      <c r="B99" s="72" t="s">
        <v>308</v>
      </c>
      <c r="C99" s="72">
        <f>'Travel Sheet'!$C$13</f>
        <v>0</v>
      </c>
      <c r="D99" s="72" t="str">
        <f>IF(G99&gt;0,'Travel Sheet'!E126,"-")</f>
        <v>-</v>
      </c>
      <c r="E99" s="1" t="s">
        <v>350</v>
      </c>
      <c r="F99" s="101" t="e">
        <f>G99/'Funding Categories'!D100</f>
        <v>#DIV/0!</v>
      </c>
      <c r="G99" s="74">
        <f>'Funding Categories'!E100</f>
        <v>0</v>
      </c>
    </row>
    <row r="100" spans="1:7" x14ac:dyDescent="0.2">
      <c r="A100" s="73">
        <f>'Travel Sheet'!$C$4</f>
        <v>0</v>
      </c>
      <c r="B100" s="72" t="s">
        <v>308</v>
      </c>
      <c r="C100" s="72">
        <f>'Travel Sheet'!$C$13</f>
        <v>0</v>
      </c>
      <c r="D100" s="72" t="str">
        <f>IF(G100&gt;0,'Travel Sheet'!E127,"-")</f>
        <v>-</v>
      </c>
      <c r="E100" s="1" t="s">
        <v>350</v>
      </c>
      <c r="F100" s="101" t="e">
        <f>G100/'Funding Categories'!D101</f>
        <v>#DIV/0!</v>
      </c>
      <c r="G100" s="74">
        <f>'Funding Categories'!E101</f>
        <v>0</v>
      </c>
    </row>
    <row r="101" spans="1:7" x14ac:dyDescent="0.2">
      <c r="A101" s="73">
        <f>'Travel Sheet'!$C$4</f>
        <v>0</v>
      </c>
      <c r="B101" s="72" t="s">
        <v>308</v>
      </c>
      <c r="C101" s="72">
        <f>'Travel Sheet'!$C$13</f>
        <v>0</v>
      </c>
      <c r="D101" s="72" t="str">
        <f>IF(G101&gt;0,'Travel Sheet'!E128,"-")</f>
        <v>-</v>
      </c>
      <c r="E101" s="1" t="s">
        <v>350</v>
      </c>
      <c r="F101" s="101" t="e">
        <f>G101/'Funding Categories'!D102</f>
        <v>#DIV/0!</v>
      </c>
      <c r="G101" s="74">
        <f>'Funding Categories'!E102</f>
        <v>0</v>
      </c>
    </row>
    <row r="102" spans="1:7" x14ac:dyDescent="0.2">
      <c r="A102" s="73">
        <f>'Travel Sheet'!$C$4</f>
        <v>0</v>
      </c>
      <c r="B102" s="72" t="s">
        <v>308</v>
      </c>
      <c r="C102" s="72">
        <f>'Travel Sheet'!$C$13</f>
        <v>0</v>
      </c>
      <c r="D102" s="72" t="str">
        <f>IF(G102&gt;0,'Travel Sheet'!E129,"-")</f>
        <v>-</v>
      </c>
      <c r="E102" s="1" t="s">
        <v>350</v>
      </c>
      <c r="F102" s="101" t="e">
        <f>G102/'Funding Categories'!D103</f>
        <v>#DIV/0!</v>
      </c>
      <c r="G102" s="74">
        <f>'Funding Categories'!E103</f>
        <v>0</v>
      </c>
    </row>
    <row r="103" spans="1:7" x14ac:dyDescent="0.2">
      <c r="A103" s="73">
        <f>'Travel Sheet'!$C$4</f>
        <v>0</v>
      </c>
      <c r="B103" s="72" t="s">
        <v>308</v>
      </c>
      <c r="C103" s="72">
        <f>'Travel Sheet'!$C$13</f>
        <v>0</v>
      </c>
      <c r="D103" s="72" t="str">
        <f>IF(G103&gt;0,'Travel Sheet'!E130,"-")</f>
        <v>-</v>
      </c>
      <c r="E103" s="1" t="s">
        <v>350</v>
      </c>
      <c r="F103" s="101" t="e">
        <f>G103/'Funding Categories'!D104</f>
        <v>#DIV/0!</v>
      </c>
      <c r="G103" s="74">
        <f>'Funding Categories'!E104</f>
        <v>0</v>
      </c>
    </row>
    <row r="104" spans="1:7" x14ac:dyDescent="0.2">
      <c r="A104" s="73">
        <f>'Travel Sheet'!$C$4</f>
        <v>0</v>
      </c>
      <c r="B104" s="72" t="s">
        <v>308</v>
      </c>
      <c r="C104" s="72">
        <f>'Travel Sheet'!$C$13</f>
        <v>0</v>
      </c>
      <c r="D104" s="72" t="str">
        <f>IF(G104&gt;0,'Travel Sheet'!E131,"-")</f>
        <v>-</v>
      </c>
      <c r="E104" s="1" t="s">
        <v>350</v>
      </c>
      <c r="F104" s="101" t="e">
        <f>G104/'Funding Categories'!D105</f>
        <v>#DIV/0!</v>
      </c>
      <c r="G104" s="74">
        <f>'Funding Categories'!E105</f>
        <v>0</v>
      </c>
    </row>
    <row r="105" spans="1:7" x14ac:dyDescent="0.2">
      <c r="A105" s="73">
        <f>'Travel Sheet'!$C$4</f>
        <v>0</v>
      </c>
      <c r="B105" s="72" t="s">
        <v>308</v>
      </c>
      <c r="C105" s="72">
        <f>'Travel Sheet'!$C$13</f>
        <v>0</v>
      </c>
      <c r="D105" s="72" t="str">
        <f>IF(G105&gt;0,'Travel Sheet'!E132,"-")</f>
        <v>-</v>
      </c>
      <c r="E105" s="1" t="s">
        <v>350</v>
      </c>
      <c r="F105" s="101" t="e">
        <f>G105/'Funding Categories'!D106</f>
        <v>#DIV/0!</v>
      </c>
      <c r="G105" s="74">
        <f>'Funding Categories'!E106</f>
        <v>0</v>
      </c>
    </row>
    <row r="106" spans="1:7" x14ac:dyDescent="0.2">
      <c r="A106" s="73">
        <f>'Travel Sheet'!$C$4</f>
        <v>0</v>
      </c>
      <c r="B106" s="72" t="s">
        <v>308</v>
      </c>
      <c r="C106" s="72">
        <f>'Travel Sheet'!$C$13</f>
        <v>0</v>
      </c>
      <c r="D106" s="72" t="str">
        <f>IF(G106&gt;0,'Travel Sheet'!E133,"-")</f>
        <v>-</v>
      </c>
      <c r="E106" s="1" t="s">
        <v>350</v>
      </c>
      <c r="F106" s="101" t="e">
        <f>G106/'Funding Categories'!D107</f>
        <v>#DIV/0!</v>
      </c>
      <c r="G106" s="74">
        <f>'Funding Categories'!E107</f>
        <v>0</v>
      </c>
    </row>
    <row r="107" spans="1:7" x14ac:dyDescent="0.2">
      <c r="A107" s="73">
        <f>'Travel Sheet'!$C$4</f>
        <v>0</v>
      </c>
      <c r="B107" s="72" t="s">
        <v>308</v>
      </c>
      <c r="C107" s="72">
        <f>'Travel Sheet'!$C$13</f>
        <v>0</v>
      </c>
      <c r="D107" s="72" t="str">
        <f>IF(G107&gt;0,'Travel Sheet'!E134,"-")</f>
        <v>-</v>
      </c>
      <c r="E107" s="1" t="s">
        <v>350</v>
      </c>
      <c r="F107" s="101" t="e">
        <f>G107/'Funding Categories'!D108</f>
        <v>#DIV/0!</v>
      </c>
      <c r="G107" s="74">
        <f>'Funding Categories'!E108</f>
        <v>0</v>
      </c>
    </row>
    <row r="108" spans="1:7" x14ac:dyDescent="0.2">
      <c r="A108" s="73">
        <f>'Travel Sheet'!$C$4</f>
        <v>0</v>
      </c>
      <c r="B108" s="72" t="s">
        <v>308</v>
      </c>
      <c r="C108" s="72">
        <f>'Travel Sheet'!$C$13</f>
        <v>0</v>
      </c>
      <c r="D108" s="72" t="str">
        <f>IF(G108&gt;0,'Travel Sheet'!E135,"-")</f>
        <v>-</v>
      </c>
      <c r="E108" s="1" t="s">
        <v>350</v>
      </c>
      <c r="F108" s="101" t="e">
        <f>G108/'Funding Categories'!D109</f>
        <v>#DIV/0!</v>
      </c>
      <c r="G108" s="74">
        <f>'Funding Categories'!E109</f>
        <v>0</v>
      </c>
    </row>
    <row r="109" spans="1:7" x14ac:dyDescent="0.2">
      <c r="A109" s="73">
        <f>'Travel Sheet'!$C$4</f>
        <v>0</v>
      </c>
      <c r="B109" s="72" t="s">
        <v>308</v>
      </c>
      <c r="C109" s="72">
        <f>'Travel Sheet'!$C$13</f>
        <v>0</v>
      </c>
      <c r="D109" s="72" t="str">
        <f>IF(G109&gt;0,'Travel Sheet'!E136,"-")</f>
        <v>-</v>
      </c>
      <c r="E109" s="1" t="s">
        <v>350</v>
      </c>
      <c r="F109" s="101" t="e">
        <f>G109/'Funding Categories'!D110</f>
        <v>#DIV/0!</v>
      </c>
      <c r="G109" s="74">
        <f>'Funding Categories'!E110</f>
        <v>0</v>
      </c>
    </row>
    <row r="110" spans="1:7" x14ac:dyDescent="0.2">
      <c r="A110" s="73">
        <f>'Travel Sheet'!$C$4</f>
        <v>0</v>
      </c>
      <c r="B110" s="72" t="s">
        <v>308</v>
      </c>
      <c r="C110" s="72">
        <f>'Travel Sheet'!$C$13</f>
        <v>0</v>
      </c>
      <c r="D110" s="72" t="str">
        <f>IF(G110&gt;0,'Travel Sheet'!E137,"-")</f>
        <v>-</v>
      </c>
      <c r="E110" s="1" t="s">
        <v>350</v>
      </c>
      <c r="F110" s="101" t="e">
        <f>G110/'Funding Categories'!D111</f>
        <v>#DIV/0!</v>
      </c>
      <c r="G110" s="74">
        <f>'Funding Categories'!E111</f>
        <v>0</v>
      </c>
    </row>
    <row r="111" spans="1:7" x14ac:dyDescent="0.2">
      <c r="A111" s="73">
        <f>'Travel Sheet'!$C$4</f>
        <v>0</v>
      </c>
      <c r="B111" s="72" t="s">
        <v>308</v>
      </c>
      <c r="C111" s="72">
        <f>'Travel Sheet'!$C$13</f>
        <v>0</v>
      </c>
      <c r="D111" s="72" t="str">
        <f>IF(G111&gt;0,'Travel Sheet'!E138,"-")</f>
        <v>-</v>
      </c>
      <c r="E111" s="1" t="s">
        <v>350</v>
      </c>
      <c r="F111" s="101" t="e">
        <f>G111/'Funding Categories'!D112</f>
        <v>#DIV/0!</v>
      </c>
      <c r="G111" s="74">
        <f>'Funding Categories'!E112</f>
        <v>0</v>
      </c>
    </row>
    <row r="112" spans="1:7" x14ac:dyDescent="0.2">
      <c r="A112" s="73">
        <f>'Travel Sheet'!$C$4</f>
        <v>0</v>
      </c>
      <c r="B112" s="72" t="s">
        <v>308</v>
      </c>
      <c r="C112" s="72">
        <f>'Travel Sheet'!$C$13</f>
        <v>0</v>
      </c>
      <c r="D112" s="72" t="str">
        <f>IF(G112&gt;0,'Travel Sheet'!E139,"-")</f>
        <v>-</v>
      </c>
      <c r="E112" s="1" t="s">
        <v>350</v>
      </c>
      <c r="F112" s="101" t="e">
        <f>G112/'Funding Categories'!D113</f>
        <v>#DIV/0!</v>
      </c>
      <c r="G112" s="74">
        <f>'Funding Categories'!E113</f>
        <v>0</v>
      </c>
    </row>
    <row r="113" spans="1:7" x14ac:dyDescent="0.2">
      <c r="A113" s="73">
        <f>'Travel Sheet'!$C$4</f>
        <v>0</v>
      </c>
      <c r="B113" s="72" t="s">
        <v>308</v>
      </c>
      <c r="C113" s="72">
        <f>'Travel Sheet'!$C$13</f>
        <v>0</v>
      </c>
      <c r="D113" s="72" t="str">
        <f>IF(G113&gt;0,'Travel Sheet'!E140,"-")</f>
        <v>-</v>
      </c>
      <c r="E113" s="1" t="s">
        <v>350</v>
      </c>
      <c r="F113" s="101" t="e">
        <f>G113/'Funding Categories'!D114</f>
        <v>#DIV/0!</v>
      </c>
      <c r="G113" s="74">
        <f>'Funding Categories'!E114</f>
        <v>0</v>
      </c>
    </row>
    <row r="114" spans="1:7" x14ac:dyDescent="0.2">
      <c r="A114" s="73">
        <f>'Travel Sheet'!$C$4</f>
        <v>0</v>
      </c>
      <c r="B114" s="72" t="s">
        <v>308</v>
      </c>
      <c r="C114" s="72">
        <f>'Travel Sheet'!$C$13</f>
        <v>0</v>
      </c>
      <c r="D114" s="72" t="str">
        <f>IF(G114&gt;0,'Travel Sheet'!E141,"-")</f>
        <v>-</v>
      </c>
      <c r="E114" s="1" t="s">
        <v>350</v>
      </c>
      <c r="F114" s="101" t="e">
        <f>G114/'Funding Categories'!D115</f>
        <v>#DIV/0!</v>
      </c>
      <c r="G114" s="74">
        <f>'Funding Categories'!E115</f>
        <v>0</v>
      </c>
    </row>
    <row r="115" spans="1:7" x14ac:dyDescent="0.2">
      <c r="A115" s="73">
        <f>'Travel Sheet'!$C$4</f>
        <v>0</v>
      </c>
      <c r="B115" s="72" t="s">
        <v>308</v>
      </c>
      <c r="C115" s="72">
        <f>'Travel Sheet'!$C$13</f>
        <v>0</v>
      </c>
      <c r="D115" s="72" t="str">
        <f>IF(G115&gt;0,'Travel Sheet'!E142,"-")</f>
        <v>-</v>
      </c>
      <c r="E115" s="1" t="s">
        <v>350</v>
      </c>
      <c r="F115" s="101" t="e">
        <f>G115/'Funding Categories'!D116</f>
        <v>#DIV/0!</v>
      </c>
      <c r="G115" s="74">
        <f>'Funding Categories'!E116</f>
        <v>0</v>
      </c>
    </row>
    <row r="116" spans="1:7" x14ac:dyDescent="0.2">
      <c r="A116" s="73">
        <f>'Travel Sheet'!$C$4</f>
        <v>0</v>
      </c>
      <c r="B116" s="72" t="s">
        <v>308</v>
      </c>
      <c r="C116" s="72">
        <f>'Travel Sheet'!$C$13</f>
        <v>0</v>
      </c>
      <c r="D116" s="72" t="str">
        <f>IF(G116&gt;0,'Travel Sheet'!E143,"-")</f>
        <v>-</v>
      </c>
      <c r="E116" s="1" t="s">
        <v>350</v>
      </c>
      <c r="F116" s="101" t="e">
        <f>G116/'Funding Categories'!D117</f>
        <v>#DIV/0!</v>
      </c>
      <c r="G116" s="74">
        <f>'Funding Categories'!E117</f>
        <v>0</v>
      </c>
    </row>
    <row r="117" spans="1:7" x14ac:dyDescent="0.2">
      <c r="A117" s="73">
        <f>'Travel Sheet'!$C$4</f>
        <v>0</v>
      </c>
      <c r="B117" s="72" t="s">
        <v>308</v>
      </c>
      <c r="C117" s="72">
        <f>'Travel Sheet'!$C$13</f>
        <v>0</v>
      </c>
      <c r="D117" s="72" t="str">
        <f>IF(G117&gt;0,'Travel Sheet'!E144,"-")</f>
        <v>-</v>
      </c>
      <c r="E117" s="1" t="s">
        <v>350</v>
      </c>
      <c r="F117" s="101" t="e">
        <f>G117/'Funding Categories'!D118</f>
        <v>#DIV/0!</v>
      </c>
      <c r="G117" s="74">
        <f>'Funding Categories'!E118</f>
        <v>0</v>
      </c>
    </row>
    <row r="118" spans="1:7" x14ac:dyDescent="0.2">
      <c r="A118" s="73">
        <f>'Travel Sheet'!$C$4</f>
        <v>0</v>
      </c>
      <c r="B118" s="72" t="s">
        <v>308</v>
      </c>
      <c r="C118" s="72">
        <f>'Travel Sheet'!$C$13</f>
        <v>0</v>
      </c>
      <c r="D118" s="72" t="str">
        <f>IF(G118&gt;0,'Travel Sheet'!E145,"-")</f>
        <v>-</v>
      </c>
      <c r="E118" s="1" t="s">
        <v>350</v>
      </c>
      <c r="F118" s="101" t="e">
        <f>G118/'Funding Categories'!D119</f>
        <v>#DIV/0!</v>
      </c>
      <c r="G118" s="74">
        <f>'Funding Categories'!E119</f>
        <v>0</v>
      </c>
    </row>
    <row r="119" spans="1:7" x14ac:dyDescent="0.2">
      <c r="A119" s="73">
        <f>'Travel Sheet'!$C$4</f>
        <v>0</v>
      </c>
      <c r="B119" s="72" t="s">
        <v>308</v>
      </c>
      <c r="C119" s="72">
        <f>'Travel Sheet'!$C$13</f>
        <v>0</v>
      </c>
      <c r="D119" s="72" t="str">
        <f>IF(G119&gt;0,'Travel Sheet'!E146,"-")</f>
        <v>-</v>
      </c>
      <c r="E119" s="1" t="s">
        <v>350</v>
      </c>
      <c r="F119" s="101" t="e">
        <f>G119/'Funding Categories'!D120</f>
        <v>#DIV/0!</v>
      </c>
      <c r="G119" s="74">
        <f>'Funding Categories'!E120</f>
        <v>0</v>
      </c>
    </row>
    <row r="120" spans="1:7" x14ac:dyDescent="0.2">
      <c r="A120" s="73">
        <f>'Travel Sheet'!$C$4</f>
        <v>0</v>
      </c>
      <c r="B120" s="72" t="s">
        <v>308</v>
      </c>
      <c r="C120" s="72">
        <f>'Travel Sheet'!$C$13</f>
        <v>0</v>
      </c>
      <c r="D120" s="72" t="str">
        <f>IF(G120&gt;0,'Travel Sheet'!E147,"-")</f>
        <v>-</v>
      </c>
      <c r="E120" s="1" t="s">
        <v>350</v>
      </c>
      <c r="F120" s="101" t="e">
        <f>G120/'Funding Categories'!D121</f>
        <v>#DIV/0!</v>
      </c>
      <c r="G120" s="74">
        <f>'Funding Categories'!E121</f>
        <v>0</v>
      </c>
    </row>
    <row r="121" spans="1:7" x14ac:dyDescent="0.2">
      <c r="A121" s="73">
        <f>'Travel Sheet'!$C$4</f>
        <v>0</v>
      </c>
      <c r="B121" s="72" t="s">
        <v>308</v>
      </c>
      <c r="C121" s="72">
        <f>'Travel Sheet'!$C$13</f>
        <v>0</v>
      </c>
      <c r="D121" s="72" t="str">
        <f>IF(G121&gt;0,'Travel Sheet'!E148,"-")</f>
        <v>-</v>
      </c>
      <c r="E121" s="1" t="s">
        <v>350</v>
      </c>
      <c r="F121" s="101" t="e">
        <f>G121/'Funding Categories'!D122</f>
        <v>#DIV/0!</v>
      </c>
      <c r="G121" s="74">
        <f>'Funding Categories'!E122</f>
        <v>0</v>
      </c>
    </row>
    <row r="122" spans="1:7" x14ac:dyDescent="0.2">
      <c r="A122" s="73">
        <f>'Travel Sheet'!$C$4</f>
        <v>0</v>
      </c>
      <c r="B122" s="72" t="s">
        <v>308</v>
      </c>
      <c r="C122" s="72">
        <f>'Travel Sheet'!$C$13</f>
        <v>0</v>
      </c>
      <c r="D122" s="72" t="str">
        <f>IF(G122&gt;0,'Travel Sheet'!E149,"-")</f>
        <v>-</v>
      </c>
      <c r="E122" s="1" t="s">
        <v>350</v>
      </c>
      <c r="F122" s="101" t="e">
        <f>G122/'Funding Categories'!D123</f>
        <v>#DIV/0!</v>
      </c>
      <c r="G122" s="74">
        <f>'Funding Categories'!E123</f>
        <v>0</v>
      </c>
    </row>
    <row r="123" spans="1:7" x14ac:dyDescent="0.2">
      <c r="A123" s="73">
        <f>'Travel Sheet'!$C$4</f>
        <v>0</v>
      </c>
      <c r="B123" s="72" t="s">
        <v>308</v>
      </c>
      <c r="C123" s="72">
        <f>'Travel Sheet'!$C$13</f>
        <v>0</v>
      </c>
      <c r="D123" s="72" t="str">
        <f>IF(G123&gt;0,'Travel Sheet'!E150,"-")</f>
        <v>-</v>
      </c>
      <c r="E123" s="1" t="s">
        <v>350</v>
      </c>
      <c r="F123" s="101" t="e">
        <f>G123/'Funding Categories'!D124</f>
        <v>#DIV/0!</v>
      </c>
      <c r="G123" s="74">
        <f>'Funding Categories'!E124</f>
        <v>0</v>
      </c>
    </row>
    <row r="124" spans="1:7" x14ac:dyDescent="0.2">
      <c r="A124" s="73">
        <f>'Travel Sheet'!$C$4</f>
        <v>0</v>
      </c>
      <c r="B124" s="72" t="s">
        <v>308</v>
      </c>
      <c r="C124" s="72">
        <f>'Travel Sheet'!$C$13</f>
        <v>0</v>
      </c>
      <c r="D124" s="72" t="str">
        <f>IF(G124&gt;0,'Travel Sheet'!E151,"-")</f>
        <v>-</v>
      </c>
      <c r="E124" s="1" t="s">
        <v>350</v>
      </c>
      <c r="F124" s="101" t="e">
        <f>G124/'Funding Categories'!D125</f>
        <v>#DIV/0!</v>
      </c>
      <c r="G124" s="74">
        <f>'Funding Categories'!E125</f>
        <v>0</v>
      </c>
    </row>
    <row r="125" spans="1:7" x14ac:dyDescent="0.2">
      <c r="A125" s="73">
        <f>'Travel Sheet'!$C$4</f>
        <v>0</v>
      </c>
      <c r="B125" s="72" t="s">
        <v>308</v>
      </c>
      <c r="C125" s="72">
        <f>'Travel Sheet'!$C$13</f>
        <v>0</v>
      </c>
      <c r="D125" s="72" t="str">
        <f>IF(G125&gt;0,'Travel Sheet'!E152,"-")</f>
        <v>-</v>
      </c>
      <c r="E125" s="1" t="s">
        <v>350</v>
      </c>
      <c r="F125" s="101" t="e">
        <f>G125/'Funding Categories'!D126</f>
        <v>#DIV/0!</v>
      </c>
      <c r="G125" s="74">
        <f>'Funding Categories'!E126</f>
        <v>0</v>
      </c>
    </row>
  </sheetData>
  <sheetProtection algorithmName="SHA-512" hashValue="Znqlr33zDg6EGDtC4wFX1fr85UiafCsopHRP/ijuUkaWKurGZgBJzGrBuYdehNMn1JhV0rTt2OqqIraRTXKNOQ==" saltValue="1zK+gKFMvKyrYQwyUyOIgQ==" spinCount="100000" sheet="1" objects="1" scenarios="1"/>
  <sortState xmlns:xlrd2="http://schemas.microsoft.com/office/spreadsheetml/2017/richdata2" ref="A2:I5">
    <sortCondition ref="E3"/>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22"/>
  <sheetViews>
    <sheetView zoomScale="118" workbookViewId="0">
      <selection activeCell="D9" sqref="D9"/>
    </sheetView>
  </sheetViews>
  <sheetFormatPr baseColWidth="10" defaultColWidth="0" defaultRowHeight="16" x14ac:dyDescent="0.2"/>
  <cols>
    <col min="1" max="1" width="31.5" style="1" bestFit="1" customWidth="1"/>
    <col min="2" max="2" width="26.1640625" style="136" customWidth="1"/>
    <col min="3" max="3" width="23.1640625" style="7" customWidth="1"/>
    <col min="4" max="4" width="29.33203125" style="8" customWidth="1"/>
    <col min="5" max="5" width="18.33203125" style="18" bestFit="1" customWidth="1"/>
    <col min="6" max="6" width="0" style="1" hidden="1" customWidth="1"/>
    <col min="7" max="16384" width="10.6640625" style="1" hidden="1"/>
  </cols>
  <sheetData>
    <row r="1" spans="1:5" ht="65" customHeight="1" thickBot="1" x14ac:dyDescent="0.25">
      <c r="A1" s="169" t="s">
        <v>9</v>
      </c>
      <c r="B1" s="169"/>
      <c r="C1" s="169"/>
      <c r="D1" s="169"/>
      <c r="E1" s="169"/>
    </row>
    <row r="2" spans="1:5" s="14" customFormat="1" ht="40.25" customHeight="1" x14ac:dyDescent="0.25">
      <c r="A2" s="15" t="s">
        <v>5</v>
      </c>
      <c r="B2" s="15" t="s">
        <v>658</v>
      </c>
      <c r="C2" s="15" t="s">
        <v>12</v>
      </c>
      <c r="D2" s="13" t="s">
        <v>609</v>
      </c>
      <c r="E2" s="17" t="s">
        <v>11</v>
      </c>
    </row>
    <row r="3" spans="1:5" x14ac:dyDescent="0.2">
      <c r="A3" s="1" t="s">
        <v>350</v>
      </c>
      <c r="C3" s="7" t="s">
        <v>10</v>
      </c>
      <c r="D3" s="8">
        <v>175</v>
      </c>
      <c r="E3" s="18">
        <f>SUMIFS('Travel Sheet'!$D$28:$D$31,'Travel Sheet'!$B$28:$B$31,"Transportation - Ticketed Transportation")</f>
        <v>0</v>
      </c>
    </row>
    <row r="4" spans="1:5" x14ac:dyDescent="0.2">
      <c r="A4" s="1" t="s">
        <v>19</v>
      </c>
      <c r="B4" s="136">
        <v>2</v>
      </c>
      <c r="D4" s="8">
        <v>200</v>
      </c>
      <c r="E4" s="18">
        <f>SUMIFS('Travel Sheet'!$D$28:$D$31,'Travel Sheet'!$B$28:$B$31,"Hotels")</f>
        <v>0</v>
      </c>
    </row>
    <row r="5" spans="1:5" x14ac:dyDescent="0.2">
      <c r="A5" s="1" t="s">
        <v>441</v>
      </c>
      <c r="B5" s="136">
        <v>4</v>
      </c>
      <c r="C5" s="7" t="s">
        <v>10</v>
      </c>
      <c r="D5" s="9">
        <v>0.3</v>
      </c>
      <c r="E5" s="18">
        <f>SUMIFS('Travel Sheet'!$D$28:$D$31,'Travel Sheet'!$B$28:$B$31,"Transportation - Car")</f>
        <v>0</v>
      </c>
    </row>
    <row r="6" spans="1:5" x14ac:dyDescent="0.2">
      <c r="A6" s="1" t="s">
        <v>20</v>
      </c>
      <c r="C6" s="7" t="s">
        <v>10</v>
      </c>
      <c r="D6" s="8">
        <v>100</v>
      </c>
      <c r="E6" s="18">
        <f>SUMIFS('Travel Sheet'!$D$28:$D$31,'Travel Sheet'!$B$28:$B$31,"Registration Fees")</f>
        <v>0</v>
      </c>
    </row>
    <row r="7" spans="1:5" x14ac:dyDescent="0.2">
      <c r="A7" s="1" t="s">
        <v>21</v>
      </c>
      <c r="C7" s="7" t="s">
        <v>10</v>
      </c>
      <c r="D7" s="8">
        <v>50</v>
      </c>
      <c r="E7" s="18">
        <f>SUMIFS('Travel Sheet'!$D$28:$D$31,'Travel Sheet'!$B$28:$B$31,"Rental Cars")</f>
        <v>0</v>
      </c>
    </row>
    <row r="8" spans="1:5" ht="17" thickBot="1" x14ac:dyDescent="0.25">
      <c r="A8" s="108" t="s">
        <v>607</v>
      </c>
      <c r="B8" s="137">
        <v>12</v>
      </c>
      <c r="C8" s="99" t="s">
        <v>10</v>
      </c>
      <c r="D8" s="134">
        <v>0.9</v>
      </c>
      <c r="E8" s="135">
        <f>SUMIFS('Travel Sheet'!$D$28:$D$31,'Travel Sheet'!$B$28:$B$31,"Transportation - Chartered Bus")</f>
        <v>0</v>
      </c>
    </row>
    <row r="10" spans="1:5" x14ac:dyDescent="0.2">
      <c r="D10" s="16"/>
    </row>
    <row r="13" spans="1:5" ht="17" thickBot="1" x14ac:dyDescent="0.25"/>
    <row r="14" spans="1:5" x14ac:dyDescent="0.2">
      <c r="A14" s="109" t="s">
        <v>408</v>
      </c>
      <c r="B14" s="138"/>
      <c r="C14" s="95" t="s">
        <v>409</v>
      </c>
      <c r="D14" s="96"/>
    </row>
    <row r="15" spans="1:5" x14ac:dyDescent="0.2">
      <c r="A15" s="97" t="s">
        <v>407</v>
      </c>
      <c r="C15" s="7" t="s">
        <v>611</v>
      </c>
      <c r="D15" s="98">
        <v>4</v>
      </c>
    </row>
    <row r="16" spans="1:5" x14ac:dyDescent="0.2">
      <c r="A16" s="97" t="s">
        <v>610</v>
      </c>
      <c r="C16" s="7" t="s">
        <v>614</v>
      </c>
      <c r="D16" s="98">
        <v>12</v>
      </c>
    </row>
    <row r="17" spans="1:5" x14ac:dyDescent="0.2">
      <c r="A17" s="97" t="s">
        <v>410</v>
      </c>
      <c r="C17" s="7" t="s">
        <v>659</v>
      </c>
      <c r="D17" s="107">
        <v>700</v>
      </c>
    </row>
    <row r="18" spans="1:5" x14ac:dyDescent="0.2">
      <c r="A18" s="97" t="s">
        <v>612</v>
      </c>
      <c r="C18" s="7" t="s">
        <v>613</v>
      </c>
      <c r="D18" s="107">
        <v>5</v>
      </c>
    </row>
    <row r="19" spans="1:5" ht="17" thickBot="1" x14ac:dyDescent="0.25">
      <c r="A19" s="108"/>
      <c r="B19" s="137"/>
      <c r="C19" s="99" t="s">
        <v>615</v>
      </c>
      <c r="D19" s="99">
        <v>50</v>
      </c>
      <c r="E19" s="133"/>
    </row>
    <row r="21" spans="1:5" x14ac:dyDescent="0.2">
      <c r="A21" s="1" t="s">
        <v>418</v>
      </c>
    </row>
    <row r="22" spans="1:5" x14ac:dyDescent="0.2">
      <c r="A22" s="1" t="s">
        <v>419</v>
      </c>
      <c r="C22" s="7">
        <f>IF(AND((Males+Females=12),(ABS(Males-Females)=2)),7,(IF((ROUNDUP(Males/4,0)+ROUNDUP(Females/4,0))&gt;6,6,(ROUNDUP(Males/4,0)+ROUNDUP(Females/4,0)))))</f>
        <v>0</v>
      </c>
    </row>
  </sheetData>
  <sheetProtection algorithmName="SHA-512" hashValue="q771vz2oUgDL3ny40IT6S/JpJykVSteTv4w4dWopu2obghEx0vov2sLMwgMZ44hXIcwBNkI0pScYxU7TSRw6cg==" saltValue="K6o7ueyV2Nt8howF2PrZZQ==" spinCount="100000" sheet="1" objects="1" scenarios="1" selectLockedCells="1"/>
  <sortState xmlns:xlrd2="http://schemas.microsoft.com/office/spreadsheetml/2017/richdata2" ref="A4:E25">
    <sortCondition ref="A3"/>
  </sortState>
  <mergeCells count="1">
    <mergeCell ref="A1:E1"/>
  </mergeCells>
  <phoneticPr fontId="8" type="noConversion"/>
  <pageMargins left="0.7" right="0.7" top="0.75" bottom="0.75" header="0.3" footer="0.3"/>
  <pageSetup scale="73" orientation="landscape" horizontalDpi="0" verticalDpi="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H10"/>
  <sheetViews>
    <sheetView workbookViewId="0">
      <pane ySplit="6" topLeftCell="A7" activePane="bottomLeft" state="frozen"/>
      <selection activeCell="C7" sqref="C7"/>
      <selection pane="bottomLeft" activeCell="C7" sqref="C7"/>
    </sheetView>
  </sheetViews>
  <sheetFormatPr baseColWidth="10" defaultColWidth="0" defaultRowHeight="16" zeroHeight="1" x14ac:dyDescent="0.2"/>
  <cols>
    <col min="1" max="1" width="58.6640625" style="1" customWidth="1"/>
    <col min="2" max="3" width="16.6640625" style="23" customWidth="1"/>
    <col min="4" max="4" width="16.6640625" style="25" customWidth="1"/>
    <col min="5" max="8" width="0" style="1" hidden="1" customWidth="1"/>
    <col min="9" max="16384" width="10.6640625" style="1" hidden="1"/>
  </cols>
  <sheetData>
    <row r="1" spans="1:4" ht="65" customHeight="1" x14ac:dyDescent="0.2">
      <c r="A1" s="170" t="str">
        <f>""&amp;'Travel Sheet'!C4&amp;" Travel Request"</f>
        <v xml:space="preserve"> Travel Request</v>
      </c>
      <c r="B1" s="170"/>
      <c r="C1" s="170"/>
      <c r="D1" s="170"/>
    </row>
    <row r="2" spans="1:4" ht="35" customHeight="1" x14ac:dyDescent="0.2">
      <c r="A2" s="171"/>
      <c r="B2" s="171"/>
      <c r="C2" s="171"/>
      <c r="D2" s="79"/>
    </row>
    <row r="3" spans="1:4" ht="19.25" customHeight="1" x14ac:dyDescent="0.2">
      <c r="A3" s="172" t="s">
        <v>15</v>
      </c>
      <c r="B3" s="172"/>
      <c r="C3" s="172"/>
      <c r="D3" s="19" t="s">
        <v>3</v>
      </c>
    </row>
    <row r="4" spans="1:4" ht="35" customHeight="1" x14ac:dyDescent="0.2">
      <c r="A4" s="171"/>
      <c r="B4" s="171"/>
      <c r="C4" s="171"/>
      <c r="D4" s="79"/>
    </row>
    <row r="5" spans="1:4" ht="20" customHeight="1" x14ac:dyDescent="0.2">
      <c r="A5" s="172" t="s">
        <v>16</v>
      </c>
      <c r="B5" s="172"/>
      <c r="C5" s="172"/>
      <c r="D5" s="19" t="s">
        <v>3</v>
      </c>
    </row>
    <row r="6" spans="1:4" ht="40.25" customHeight="1" x14ac:dyDescent="0.2">
      <c r="A6" s="20" t="s">
        <v>4</v>
      </c>
      <c r="B6" s="21" t="s">
        <v>17</v>
      </c>
      <c r="C6" s="80" t="s">
        <v>311</v>
      </c>
      <c r="D6" s="22" t="s">
        <v>18</v>
      </c>
    </row>
    <row r="7" spans="1:4" x14ac:dyDescent="0.2">
      <c r="A7" s="1" t="str">
        <f>IF('Travel Sheet'!B28="","",'Travel Sheet'!B28)</f>
        <v/>
      </c>
      <c r="B7" s="23" t="str">
        <f>IF('Travel Sheet'!D28="","",IF('Travel Sheet'!C28-'Travel Sheet'!D28=0,"-",'Travel Sheet'!C28-'Travel Sheet'!D28))</f>
        <v/>
      </c>
      <c r="C7" s="81"/>
      <c r="D7" s="24"/>
    </row>
    <row r="8" spans="1:4" x14ac:dyDescent="0.2">
      <c r="A8" s="1" t="str">
        <f>IF('Travel Sheet'!B29="","",'Travel Sheet'!B29)</f>
        <v/>
      </c>
      <c r="B8" s="23" t="str">
        <f>IF('Travel Sheet'!D29="","",IF('Travel Sheet'!C29-'Travel Sheet'!D29=0,"-",'Travel Sheet'!C29-'Travel Sheet'!D29))</f>
        <v/>
      </c>
      <c r="C8" s="81"/>
      <c r="D8" s="24"/>
    </row>
    <row r="9" spans="1:4" x14ac:dyDescent="0.2">
      <c r="A9" s="1" t="str">
        <f>IF('Travel Sheet'!B30="","",'Travel Sheet'!B30)</f>
        <v/>
      </c>
      <c r="B9" s="23" t="str">
        <f>IF('Travel Sheet'!D30="","",IF('Travel Sheet'!C30-'Travel Sheet'!D30=0,"-",'Travel Sheet'!C30-'Travel Sheet'!D30))</f>
        <v/>
      </c>
      <c r="C9" s="81"/>
      <c r="D9" s="24"/>
    </row>
    <row r="10" spans="1:4" x14ac:dyDescent="0.2">
      <c r="A10" s="1" t="str">
        <f>IF('Travel Sheet'!B31="","",'Travel Sheet'!B31)</f>
        <v/>
      </c>
      <c r="B10" s="23" t="str">
        <f>IF('Travel Sheet'!D31="","",IF('Travel Sheet'!C31-'Travel Sheet'!D31=0,"-",'Travel Sheet'!C31-'Travel Sheet'!D31))</f>
        <v/>
      </c>
      <c r="C10" s="81"/>
      <c r="D10" s="24"/>
    </row>
  </sheetData>
  <sheetProtection algorithmName="SHA-512" hashValue="CnPxdIx9eT9uXOf+D+CuVi2H9jybjyDomAYDs+FUgjOFPteUQ03eWkKw6+UXy4FQJIjykPmUTuZ1jYP0sALgfg==" saltValue="M3kiWjizo8sAmgQTntkr4A==" spinCount="100000" sheet="1" objects="1" scenarios="1" selectLockedCells="1"/>
  <mergeCells count="5">
    <mergeCell ref="A1:D1"/>
    <mergeCell ref="A2:C2"/>
    <mergeCell ref="A3:C3"/>
    <mergeCell ref="A4:C4"/>
    <mergeCell ref="A5:C5"/>
  </mergeCells>
  <phoneticPr fontId="8" type="noConversion"/>
  <pageMargins left="0.25" right="0.25" top="0.5" bottom="0.5" header="0.3" footer="0.3"/>
  <pageSetup scale="64" fitToHeight="2"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7283-6A8A-7543-A264-946A11F50D66}">
  <sheetPr codeName="Sheet7"/>
  <dimension ref="A1:G50"/>
  <sheetViews>
    <sheetView topLeftCell="A17" zoomScale="75" workbookViewId="0">
      <selection activeCell="B3" sqref="B3"/>
    </sheetView>
  </sheetViews>
  <sheetFormatPr baseColWidth="10" defaultColWidth="0" defaultRowHeight="16" zeroHeight="1" x14ac:dyDescent="0.2"/>
  <cols>
    <col min="1" max="1" width="12.33203125" customWidth="1"/>
    <col min="2" max="2" width="38.83203125" customWidth="1"/>
    <col min="3" max="7" width="21.5" customWidth="1"/>
    <col min="8" max="16384" width="21.5" hidden="1"/>
  </cols>
  <sheetData>
    <row r="1" spans="2:6" ht="17" thickBot="1" x14ac:dyDescent="0.25">
      <c r="B1" s="1"/>
      <c r="C1" s="1"/>
      <c r="D1" s="1"/>
      <c r="E1" s="7"/>
      <c r="F1" s="8"/>
    </row>
    <row r="2" spans="2:6" ht="30" thickBot="1" x14ac:dyDescent="0.25">
      <c r="B2" s="110" t="s">
        <v>616</v>
      </c>
      <c r="C2" s="111"/>
      <c r="D2" s="111"/>
      <c r="E2" s="111"/>
      <c r="F2" s="112"/>
    </row>
    <row r="3" spans="2:6" ht="17" thickBot="1" x14ac:dyDescent="0.25">
      <c r="B3" s="113" t="s">
        <v>617</v>
      </c>
      <c r="C3" s="114"/>
      <c r="D3" s="114"/>
      <c r="E3" s="114"/>
      <c r="F3" s="115"/>
    </row>
    <row r="4" spans="2:6" ht="18" thickBot="1" x14ac:dyDescent="0.25">
      <c r="B4" s="116" t="s">
        <v>256</v>
      </c>
      <c r="C4" s="117" t="s">
        <v>257</v>
      </c>
      <c r="D4" s="117" t="s">
        <v>618</v>
      </c>
      <c r="E4" s="118" t="s">
        <v>619</v>
      </c>
      <c r="F4" s="119" t="s">
        <v>620</v>
      </c>
    </row>
    <row r="5" spans="2:6" x14ac:dyDescent="0.2">
      <c r="B5" s="120" t="s">
        <v>458</v>
      </c>
      <c r="C5" s="121"/>
      <c r="D5" s="121"/>
      <c r="E5" s="114" t="s">
        <v>622</v>
      </c>
      <c r="F5" s="122">
        <v>6</v>
      </c>
    </row>
    <row r="6" spans="2:6" x14ac:dyDescent="0.2">
      <c r="B6" s="123" t="s">
        <v>581</v>
      </c>
      <c r="C6" s="124" t="s">
        <v>113</v>
      </c>
      <c r="D6" s="124" t="s">
        <v>621</v>
      </c>
      <c r="E6" s="125" t="s">
        <v>622</v>
      </c>
      <c r="F6" s="115">
        <v>9</v>
      </c>
    </row>
    <row r="7" spans="2:6" x14ac:dyDescent="0.2">
      <c r="B7" s="103" t="s">
        <v>46</v>
      </c>
      <c r="C7" s="124" t="s">
        <v>158</v>
      </c>
      <c r="D7" s="124" t="s">
        <v>623</v>
      </c>
      <c r="E7" s="125" t="s">
        <v>622</v>
      </c>
      <c r="F7" s="115">
        <v>5</v>
      </c>
    </row>
    <row r="8" spans="2:6" x14ac:dyDescent="0.2">
      <c r="B8" s="103" t="s">
        <v>318</v>
      </c>
      <c r="C8" s="124" t="s">
        <v>319</v>
      </c>
      <c r="D8" s="124" t="s">
        <v>624</v>
      </c>
      <c r="E8" s="125" t="s">
        <v>622</v>
      </c>
      <c r="F8" s="115">
        <v>5</v>
      </c>
    </row>
    <row r="9" spans="2:6" x14ac:dyDescent="0.2">
      <c r="B9" s="103" t="s">
        <v>793</v>
      </c>
      <c r="C9" s="124" t="s">
        <v>748</v>
      </c>
      <c r="D9" s="124" t="s">
        <v>794</v>
      </c>
      <c r="E9" s="125" t="s">
        <v>622</v>
      </c>
      <c r="F9" s="115">
        <v>7</v>
      </c>
    </row>
    <row r="10" spans="2:6" x14ac:dyDescent="0.2">
      <c r="B10" s="103" t="s">
        <v>461</v>
      </c>
      <c r="C10" s="124" t="s">
        <v>98</v>
      </c>
      <c r="D10" s="124" t="s">
        <v>625</v>
      </c>
      <c r="E10" s="125" t="s">
        <v>622</v>
      </c>
      <c r="F10" s="115">
        <v>8</v>
      </c>
    </row>
    <row r="11" spans="2:6" x14ac:dyDescent="0.2">
      <c r="B11" s="103" t="s">
        <v>32</v>
      </c>
      <c r="C11" s="124" t="s">
        <v>99</v>
      </c>
      <c r="D11" s="124" t="s">
        <v>626</v>
      </c>
      <c r="E11" s="125" t="s">
        <v>622</v>
      </c>
      <c r="F11" s="115">
        <v>8</v>
      </c>
    </row>
    <row r="12" spans="2:6" x14ac:dyDescent="0.2">
      <c r="B12" s="103" t="s">
        <v>472</v>
      </c>
      <c r="C12" s="124" t="s">
        <v>326</v>
      </c>
      <c r="D12" s="124" t="s">
        <v>627</v>
      </c>
      <c r="E12" s="125" t="s">
        <v>622</v>
      </c>
      <c r="F12" s="115">
        <v>16</v>
      </c>
    </row>
    <row r="13" spans="2:6" x14ac:dyDescent="0.2">
      <c r="B13" s="103" t="s">
        <v>465</v>
      </c>
      <c r="C13" s="124" t="s">
        <v>104</v>
      </c>
      <c r="D13" s="124" t="s">
        <v>628</v>
      </c>
      <c r="E13" s="125" t="s">
        <v>622</v>
      </c>
      <c r="F13" s="115">
        <v>6</v>
      </c>
    </row>
    <row r="14" spans="2:6" x14ac:dyDescent="0.2">
      <c r="B14" s="103" t="s">
        <v>39</v>
      </c>
      <c r="C14" s="124" t="s">
        <v>126</v>
      </c>
      <c r="D14" s="124" t="s">
        <v>629</v>
      </c>
      <c r="E14" s="125" t="s">
        <v>622</v>
      </c>
      <c r="F14" s="115">
        <v>9</v>
      </c>
    </row>
    <row r="15" spans="2:6" x14ac:dyDescent="0.2">
      <c r="B15" s="103" t="s">
        <v>485</v>
      </c>
      <c r="C15" s="126" t="s">
        <v>279</v>
      </c>
      <c r="D15" s="126" t="s">
        <v>630</v>
      </c>
      <c r="E15" s="114" t="s">
        <v>622</v>
      </c>
      <c r="F15" s="115"/>
    </row>
    <row r="16" spans="2:6" x14ac:dyDescent="0.2">
      <c r="B16" s="103" t="s">
        <v>486</v>
      </c>
      <c r="C16" s="124" t="s">
        <v>603</v>
      </c>
      <c r="D16" s="124" t="s">
        <v>631</v>
      </c>
      <c r="E16" s="125" t="s">
        <v>622</v>
      </c>
      <c r="F16" s="115">
        <v>8</v>
      </c>
    </row>
    <row r="17" spans="2:6" x14ac:dyDescent="0.2">
      <c r="B17" s="103" t="s">
        <v>490</v>
      </c>
      <c r="C17" s="124" t="s">
        <v>132</v>
      </c>
      <c r="D17" s="124" t="s">
        <v>632</v>
      </c>
      <c r="E17" s="125" t="s">
        <v>622</v>
      </c>
      <c r="F17" s="115">
        <v>6</v>
      </c>
    </row>
    <row r="18" spans="2:6" x14ac:dyDescent="0.2">
      <c r="B18" s="103" t="s">
        <v>590</v>
      </c>
      <c r="C18" s="124" t="s">
        <v>435</v>
      </c>
      <c r="D18" s="124" t="s">
        <v>633</v>
      </c>
      <c r="E18" s="125" t="s">
        <v>622</v>
      </c>
      <c r="F18" s="115">
        <v>16</v>
      </c>
    </row>
    <row r="19" spans="2:6" x14ac:dyDescent="0.2">
      <c r="B19" s="103" t="s">
        <v>43</v>
      </c>
      <c r="C19" s="124" t="s">
        <v>150</v>
      </c>
      <c r="D19" s="124" t="s">
        <v>634</v>
      </c>
      <c r="E19" s="125" t="s">
        <v>622</v>
      </c>
      <c r="F19" s="115">
        <v>4</v>
      </c>
    </row>
    <row r="20" spans="2:6" x14ac:dyDescent="0.2">
      <c r="B20" s="103" t="s">
        <v>44</v>
      </c>
      <c r="C20" s="124" t="s">
        <v>152</v>
      </c>
      <c r="D20" s="124" t="s">
        <v>635</v>
      </c>
      <c r="E20" s="125" t="s">
        <v>622</v>
      </c>
      <c r="F20" s="115">
        <v>6</v>
      </c>
    </row>
    <row r="21" spans="2:6" x14ac:dyDescent="0.2">
      <c r="B21" s="103" t="s">
        <v>582</v>
      </c>
      <c r="C21" s="124" t="s">
        <v>247</v>
      </c>
      <c r="D21" s="124" t="s">
        <v>636</v>
      </c>
      <c r="E21" s="125" t="s">
        <v>622</v>
      </c>
      <c r="F21" s="115">
        <v>10</v>
      </c>
    </row>
    <row r="22" spans="2:6" x14ac:dyDescent="0.2">
      <c r="B22" s="103" t="s">
        <v>514</v>
      </c>
      <c r="C22" s="124" t="s">
        <v>159</v>
      </c>
      <c r="D22" s="124" t="s">
        <v>637</v>
      </c>
      <c r="E22" s="125" t="s">
        <v>622</v>
      </c>
      <c r="F22" s="115">
        <v>10</v>
      </c>
    </row>
    <row r="23" spans="2:6" x14ac:dyDescent="0.2">
      <c r="B23" s="103" t="s">
        <v>515</v>
      </c>
      <c r="C23" s="124" t="s">
        <v>160</v>
      </c>
      <c r="D23" s="124" t="s">
        <v>638</v>
      </c>
      <c r="E23" s="125" t="s">
        <v>622</v>
      </c>
      <c r="F23" s="115">
        <v>11</v>
      </c>
    </row>
    <row r="24" spans="2:6" x14ac:dyDescent="0.2">
      <c r="B24" s="103" t="s">
        <v>542</v>
      </c>
      <c r="C24" s="124" t="s">
        <v>194</v>
      </c>
      <c r="D24" s="124" t="s">
        <v>639</v>
      </c>
      <c r="E24" s="125" t="s">
        <v>622</v>
      </c>
      <c r="F24" s="115">
        <v>8</v>
      </c>
    </row>
    <row r="25" spans="2:6" x14ac:dyDescent="0.2">
      <c r="B25" s="103" t="s">
        <v>543</v>
      </c>
      <c r="C25" s="124"/>
      <c r="D25" s="124"/>
      <c r="E25" s="114" t="s">
        <v>622</v>
      </c>
      <c r="F25" s="115">
        <v>15</v>
      </c>
    </row>
    <row r="26" spans="2:6" x14ac:dyDescent="0.2">
      <c r="B26" s="103" t="s">
        <v>591</v>
      </c>
      <c r="C26" s="124" t="s">
        <v>248</v>
      </c>
      <c r="D26" s="124" t="s">
        <v>640</v>
      </c>
      <c r="E26" s="125" t="s">
        <v>622</v>
      </c>
      <c r="F26" s="115">
        <v>15</v>
      </c>
    </row>
    <row r="27" spans="2:6" x14ac:dyDescent="0.2">
      <c r="B27" s="103" t="s">
        <v>474</v>
      </c>
      <c r="C27" s="124" t="s">
        <v>196</v>
      </c>
      <c r="D27" s="124" t="s">
        <v>641</v>
      </c>
      <c r="E27" s="125" t="s">
        <v>622</v>
      </c>
      <c r="F27" s="115">
        <v>12</v>
      </c>
    </row>
    <row r="28" spans="2:6" x14ac:dyDescent="0.2">
      <c r="B28" s="103" t="s">
        <v>57</v>
      </c>
      <c r="C28" s="124" t="s">
        <v>197</v>
      </c>
      <c r="D28" s="124" t="s">
        <v>642</v>
      </c>
      <c r="E28" s="125" t="s">
        <v>622</v>
      </c>
      <c r="F28" s="115">
        <v>6</v>
      </c>
    </row>
    <row r="29" spans="2:6" x14ac:dyDescent="0.2">
      <c r="B29" s="103" t="s">
        <v>592</v>
      </c>
      <c r="C29" s="124" t="s">
        <v>249</v>
      </c>
      <c r="D29" s="124" t="s">
        <v>643</v>
      </c>
      <c r="E29" s="125" t="s">
        <v>622</v>
      </c>
      <c r="F29" s="115">
        <v>4</v>
      </c>
    </row>
    <row r="30" spans="2:6" x14ac:dyDescent="0.2">
      <c r="B30" s="103" t="s">
        <v>546</v>
      </c>
      <c r="C30" s="124" t="s">
        <v>200</v>
      </c>
      <c r="D30" s="124" t="s">
        <v>644</v>
      </c>
      <c r="E30" s="125" t="s">
        <v>622</v>
      </c>
      <c r="F30" s="115">
        <v>12</v>
      </c>
    </row>
    <row r="31" spans="2:6" x14ac:dyDescent="0.2">
      <c r="B31" s="103" t="s">
        <v>593</v>
      </c>
      <c r="C31" s="128" t="s">
        <v>250</v>
      </c>
      <c r="D31" s="128" t="s">
        <v>645</v>
      </c>
      <c r="E31" s="127" t="s">
        <v>622</v>
      </c>
      <c r="F31" s="129">
        <v>11</v>
      </c>
    </row>
    <row r="32" spans="2:6" x14ac:dyDescent="0.2">
      <c r="B32" s="103" t="s">
        <v>426</v>
      </c>
      <c r="C32" s="124" t="s">
        <v>218</v>
      </c>
      <c r="D32" s="124" t="s">
        <v>646</v>
      </c>
      <c r="E32" s="125" t="s">
        <v>622</v>
      </c>
      <c r="F32" s="115">
        <v>16</v>
      </c>
    </row>
    <row r="33" spans="2:6" x14ac:dyDescent="0.2">
      <c r="B33" s="103" t="s">
        <v>562</v>
      </c>
      <c r="C33" s="124" t="s">
        <v>219</v>
      </c>
      <c r="D33" s="124" t="s">
        <v>647</v>
      </c>
      <c r="E33" s="125" t="s">
        <v>622</v>
      </c>
      <c r="F33" s="115">
        <v>6</v>
      </c>
    </row>
    <row r="34" spans="2:6" x14ac:dyDescent="0.2">
      <c r="B34" s="103" t="s">
        <v>475</v>
      </c>
      <c r="C34" s="124" t="s">
        <v>224</v>
      </c>
      <c r="D34" s="124" t="s">
        <v>648</v>
      </c>
      <c r="E34" s="125" t="s">
        <v>622</v>
      </c>
      <c r="F34" s="115">
        <v>6</v>
      </c>
    </row>
    <row r="35" spans="2:6" x14ac:dyDescent="0.2">
      <c r="B35" s="103" t="s">
        <v>434</v>
      </c>
      <c r="C35" s="124" t="s">
        <v>226</v>
      </c>
      <c r="D35" s="124" t="s">
        <v>649</v>
      </c>
      <c r="E35" s="125" t="s">
        <v>622</v>
      </c>
      <c r="F35" s="115">
        <v>8</v>
      </c>
    </row>
    <row r="36" spans="2:6" x14ac:dyDescent="0.2">
      <c r="B36" s="103" t="s">
        <v>399</v>
      </c>
      <c r="C36" s="124" t="s">
        <v>241</v>
      </c>
      <c r="D36" s="124" t="s">
        <v>650</v>
      </c>
      <c r="E36" s="125" t="s">
        <v>622</v>
      </c>
      <c r="F36" s="115">
        <v>6</v>
      </c>
    </row>
    <row r="37" spans="2:6" x14ac:dyDescent="0.2">
      <c r="B37" s="103" t="s">
        <v>61</v>
      </c>
      <c r="C37" s="124" t="s">
        <v>232</v>
      </c>
      <c r="D37" s="124" t="s">
        <v>651</v>
      </c>
      <c r="E37" s="125" t="s">
        <v>622</v>
      </c>
      <c r="F37" s="115">
        <v>7</v>
      </c>
    </row>
    <row r="38" spans="2:6" x14ac:dyDescent="0.2">
      <c r="B38" s="103" t="s">
        <v>63</v>
      </c>
      <c r="C38" s="128" t="s">
        <v>251</v>
      </c>
      <c r="D38" s="128" t="s">
        <v>652</v>
      </c>
      <c r="E38" s="127" t="s">
        <v>622</v>
      </c>
      <c r="F38" s="129">
        <v>7</v>
      </c>
    </row>
    <row r="39" spans="2:6" x14ac:dyDescent="0.2">
      <c r="B39" s="103" t="s">
        <v>281</v>
      </c>
      <c r="C39" s="124" t="s">
        <v>282</v>
      </c>
      <c r="D39" s="124" t="s">
        <v>653</v>
      </c>
      <c r="E39" s="125" t="s">
        <v>622</v>
      </c>
      <c r="F39" s="115">
        <v>7</v>
      </c>
    </row>
    <row r="40" spans="2:6" x14ac:dyDescent="0.2">
      <c r="B40" s="103" t="s">
        <v>64</v>
      </c>
      <c r="C40" s="128" t="s">
        <v>252</v>
      </c>
      <c r="D40" s="128" t="s">
        <v>654</v>
      </c>
      <c r="E40" s="127" t="s">
        <v>622</v>
      </c>
      <c r="F40" s="129">
        <v>7</v>
      </c>
    </row>
    <row r="41" spans="2:6" x14ac:dyDescent="0.2">
      <c r="B41" s="103" t="s">
        <v>587</v>
      </c>
      <c r="C41" s="124" t="s">
        <v>244</v>
      </c>
      <c r="D41" s="124" t="s">
        <v>655</v>
      </c>
      <c r="E41" s="125" t="s">
        <v>622</v>
      </c>
      <c r="F41" s="115">
        <v>8</v>
      </c>
    </row>
    <row r="42" spans="2:6" x14ac:dyDescent="0.2">
      <c r="B42" s="103" t="s">
        <v>588</v>
      </c>
      <c r="C42" s="124" t="s">
        <v>245</v>
      </c>
      <c r="D42" s="124" t="s">
        <v>656</v>
      </c>
      <c r="E42" s="125" t="s">
        <v>622</v>
      </c>
      <c r="F42" s="115">
        <v>7</v>
      </c>
    </row>
    <row r="43" spans="2:6" x14ac:dyDescent="0.2">
      <c r="B43" s="103" t="s">
        <v>473</v>
      </c>
      <c r="C43" s="114"/>
      <c r="D43" s="114"/>
      <c r="E43" s="114" t="s">
        <v>622</v>
      </c>
      <c r="F43" s="130">
        <v>11</v>
      </c>
    </row>
    <row r="44" spans="2:6" x14ac:dyDescent="0.2">
      <c r="B44" s="103" t="s">
        <v>574</v>
      </c>
      <c r="C44" s="114"/>
      <c r="D44" s="114"/>
      <c r="E44" s="114" t="s">
        <v>622</v>
      </c>
      <c r="F44" s="131">
        <v>8</v>
      </c>
    </row>
    <row r="45" spans="2:6" x14ac:dyDescent="0.2"/>
    <row r="46" spans="2:6" x14ac:dyDescent="0.2"/>
    <row r="47" spans="2:6" x14ac:dyDescent="0.2"/>
    <row r="48" spans="2:6" x14ac:dyDescent="0.2"/>
    <row r="49" x14ac:dyDescent="0.2"/>
    <row r="50" x14ac:dyDescent="0.2"/>
  </sheetData>
  <sheetProtection algorithmName="SHA-512" hashValue="bbGUmHWP0LXEsTAkXeW4cn5eyfFCHo0tQyfp0+gY7eDyUegvA/SxoTLB7KXljtkUZHoO4WjxaMSGoIb61u/LPA==" saltValue="iQ9zGjwesoqA/75alabA/w==" spinCount="100000" sheet="1" objects="1" scenarios="1"/>
  <conditionalFormatting sqref="C4:C17">
    <cfRule type="expression" dxfId="8" priority="8">
      <formula>AND($B4&lt;&gt;"",$C4="")</formula>
    </cfRule>
  </conditionalFormatting>
  <conditionalFormatting sqref="C19:C44">
    <cfRule type="expression" dxfId="7" priority="4">
      <formula>AND($B19&lt;&gt;"",$C19="")</formula>
    </cfRule>
  </conditionalFormatting>
  <conditionalFormatting sqref="D4:D17">
    <cfRule type="expression" dxfId="6" priority="7">
      <formula>AND($B4&lt;&gt;"",$D4="")</formula>
    </cfRule>
  </conditionalFormatting>
  <conditionalFormatting sqref="D19:D44">
    <cfRule type="expression" dxfId="5" priority="3">
      <formula>AND($B19&lt;&gt;"",$D19="")</formula>
    </cfRule>
  </conditionalFormatting>
  <conditionalFormatting sqref="E4:E17">
    <cfRule type="expression" dxfId="4" priority="9">
      <formula>AND($B4&lt;&gt;"",$E4="")</formula>
    </cfRule>
  </conditionalFormatting>
  <conditionalFormatting sqref="E19:E44">
    <cfRule type="expression" dxfId="3" priority="5">
      <formula>AND($B19&lt;&gt;"",$E19="")</formula>
    </cfRule>
  </conditionalFormatting>
  <conditionalFormatting sqref="F19:F42 F3:F17">
    <cfRule type="expression" dxfId="2" priority="6">
      <formula>AND($E3="FCS",$F3="")</formula>
    </cfRule>
  </conditionalFormatting>
  <conditionalFormatting sqref="F42:F44">
    <cfRule type="expression" dxfId="1" priority="1">
      <formula>AND($B42&lt;&gt;"",$E42="")</formula>
    </cfRule>
  </conditionalFormatting>
  <conditionalFormatting sqref="F44">
    <cfRule type="expression" dxfId="0" priority="2">
      <formula>AND($E44="FCS",$F44="")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C363"/>
  <sheetViews>
    <sheetView zoomScale="125" zoomScaleNormal="50" workbookViewId="0">
      <selection activeCell="A11" sqref="A11"/>
    </sheetView>
  </sheetViews>
  <sheetFormatPr baseColWidth="10" defaultColWidth="0" defaultRowHeight="16" x14ac:dyDescent="0.2"/>
  <cols>
    <col min="1" max="1" width="86.6640625" style="104" bestFit="1" customWidth="1"/>
    <col min="2" max="2" width="32.1640625" style="105" bestFit="1" customWidth="1"/>
    <col min="3" max="3" width="0" hidden="1" customWidth="1"/>
    <col min="4" max="16384" width="10.6640625" hidden="1"/>
  </cols>
  <sheetData>
    <row r="1" spans="1:2" ht="65" customHeight="1" x14ac:dyDescent="0.35">
      <c r="A1" s="26" t="s">
        <v>606</v>
      </c>
      <c r="B1" s="7" t="s">
        <v>792</v>
      </c>
    </row>
    <row r="2" spans="1:2" s="29" customFormat="1" ht="40.25" customHeight="1" x14ac:dyDescent="0.2">
      <c r="A2" s="27" t="s">
        <v>256</v>
      </c>
      <c r="B2" s="28" t="s">
        <v>257</v>
      </c>
    </row>
    <row r="3" spans="1:2" x14ac:dyDescent="0.2">
      <c r="A3" s="145" t="s">
        <v>660</v>
      </c>
      <c r="B3" s="146" t="s">
        <v>601</v>
      </c>
    </row>
    <row r="4" spans="1:2" x14ac:dyDescent="0.2">
      <c r="A4" s="145" t="s">
        <v>704</v>
      </c>
      <c r="B4" s="146" t="s">
        <v>755</v>
      </c>
    </row>
    <row r="5" spans="1:2" x14ac:dyDescent="0.2">
      <c r="A5" s="145" t="s">
        <v>692</v>
      </c>
      <c r="B5" s="146" t="s">
        <v>420</v>
      </c>
    </row>
    <row r="6" spans="1:2" x14ac:dyDescent="0.2">
      <c r="A6" s="145" t="s">
        <v>22</v>
      </c>
      <c r="B6" s="146" t="s">
        <v>65</v>
      </c>
    </row>
    <row r="7" spans="1:2" x14ac:dyDescent="0.2">
      <c r="A7" s="145" t="s">
        <v>356</v>
      </c>
      <c r="B7" s="146" t="s">
        <v>357</v>
      </c>
    </row>
    <row r="8" spans="1:2" x14ac:dyDescent="0.2">
      <c r="A8" s="145" t="s">
        <v>358</v>
      </c>
      <c r="B8" s="146" t="s">
        <v>66</v>
      </c>
    </row>
    <row r="9" spans="1:2" x14ac:dyDescent="0.2">
      <c r="A9" s="145" t="s">
        <v>693</v>
      </c>
      <c r="B9" s="146" t="s">
        <v>742</v>
      </c>
    </row>
    <row r="10" spans="1:2" x14ac:dyDescent="0.2">
      <c r="A10" s="140" t="s">
        <v>795</v>
      </c>
      <c r="B10" s="146" t="s">
        <v>796</v>
      </c>
    </row>
    <row r="11" spans="1:2" x14ac:dyDescent="0.2">
      <c r="A11" s="145" t="s">
        <v>23</v>
      </c>
      <c r="B11" s="146" t="s">
        <v>67</v>
      </c>
    </row>
    <row r="12" spans="1:2" x14ac:dyDescent="0.2">
      <c r="A12" s="145" t="s">
        <v>442</v>
      </c>
      <c r="B12" s="146" t="s">
        <v>68</v>
      </c>
    </row>
    <row r="13" spans="1:2" x14ac:dyDescent="0.2">
      <c r="A13" s="145" t="s">
        <v>443</v>
      </c>
      <c r="B13" s="146" t="s">
        <v>69</v>
      </c>
    </row>
    <row r="14" spans="1:2" x14ac:dyDescent="0.2">
      <c r="A14" s="145" t="s">
        <v>24</v>
      </c>
      <c r="B14" s="146" t="s">
        <v>70</v>
      </c>
    </row>
    <row r="15" spans="1:2" x14ac:dyDescent="0.2">
      <c r="A15" s="140" t="s">
        <v>797</v>
      </c>
      <c r="B15" s="146" t="s">
        <v>798</v>
      </c>
    </row>
    <row r="16" spans="1:2" x14ac:dyDescent="0.2">
      <c r="A16" s="145" t="s">
        <v>25</v>
      </c>
      <c r="B16" s="146" t="s">
        <v>71</v>
      </c>
    </row>
    <row r="17" spans="1:2" x14ac:dyDescent="0.2">
      <c r="A17" s="145" t="s">
        <v>694</v>
      </c>
      <c r="B17" s="146" t="s">
        <v>743</v>
      </c>
    </row>
    <row r="18" spans="1:2" x14ac:dyDescent="0.2">
      <c r="A18" s="145" t="s">
        <v>444</v>
      </c>
      <c r="B18" s="146" t="s">
        <v>73</v>
      </c>
    </row>
    <row r="19" spans="1:2" x14ac:dyDescent="0.2">
      <c r="A19" s="145" t="s">
        <v>695</v>
      </c>
      <c r="B19" s="146" t="s">
        <v>744</v>
      </c>
    </row>
    <row r="20" spans="1:2" x14ac:dyDescent="0.2">
      <c r="A20" s="145" t="s">
        <v>445</v>
      </c>
      <c r="B20" s="146" t="s">
        <v>75</v>
      </c>
    </row>
    <row r="21" spans="1:2" x14ac:dyDescent="0.2">
      <c r="A21" s="145" t="s">
        <v>359</v>
      </c>
      <c r="B21" s="146" t="s">
        <v>76</v>
      </c>
    </row>
    <row r="22" spans="1:2" x14ac:dyDescent="0.2">
      <c r="A22" s="140" t="s">
        <v>820</v>
      </c>
      <c r="B22" s="146" t="s">
        <v>821</v>
      </c>
    </row>
    <row r="23" spans="1:2" x14ac:dyDescent="0.2">
      <c r="A23" s="145" t="s">
        <v>273</v>
      </c>
      <c r="B23" s="146" t="s">
        <v>77</v>
      </c>
    </row>
    <row r="24" spans="1:2" x14ac:dyDescent="0.2">
      <c r="A24" s="145" t="s">
        <v>446</v>
      </c>
      <c r="B24" s="146" t="s">
        <v>78</v>
      </c>
    </row>
    <row r="25" spans="1:2" x14ac:dyDescent="0.2">
      <c r="A25" s="145" t="s">
        <v>447</v>
      </c>
      <c r="B25" s="146" t="s">
        <v>111</v>
      </c>
    </row>
    <row r="26" spans="1:2" x14ac:dyDescent="0.2">
      <c r="A26" s="145" t="s">
        <v>448</v>
      </c>
      <c r="B26" s="146" t="s">
        <v>600</v>
      </c>
    </row>
    <row r="27" spans="1:2" x14ac:dyDescent="0.2">
      <c r="A27" s="147" t="s">
        <v>274</v>
      </c>
      <c r="B27" s="148" t="s">
        <v>88</v>
      </c>
    </row>
    <row r="28" spans="1:2" x14ac:dyDescent="0.2">
      <c r="A28" s="149" t="s">
        <v>275</v>
      </c>
      <c r="B28" s="148" t="s">
        <v>79</v>
      </c>
    </row>
    <row r="29" spans="1:2" x14ac:dyDescent="0.2">
      <c r="A29" s="149" t="s">
        <v>449</v>
      </c>
      <c r="B29" s="148" t="s">
        <v>80</v>
      </c>
    </row>
    <row r="30" spans="1:2" x14ac:dyDescent="0.2">
      <c r="A30" s="149" t="s">
        <v>450</v>
      </c>
      <c r="B30" s="148" t="s">
        <v>81</v>
      </c>
    </row>
    <row r="31" spans="1:2" x14ac:dyDescent="0.2">
      <c r="A31" s="149" t="s">
        <v>360</v>
      </c>
      <c r="B31" s="148" t="s">
        <v>411</v>
      </c>
    </row>
    <row r="32" spans="1:2" x14ac:dyDescent="0.2">
      <c r="A32" s="149" t="s">
        <v>26</v>
      </c>
      <c r="B32" s="148" t="s">
        <v>82</v>
      </c>
    </row>
    <row r="33" spans="1:2" x14ac:dyDescent="0.2">
      <c r="A33" s="150" t="s">
        <v>451</v>
      </c>
      <c r="B33" s="148" t="s">
        <v>83</v>
      </c>
    </row>
    <row r="34" spans="1:2" x14ac:dyDescent="0.2">
      <c r="A34" s="150" t="s">
        <v>452</v>
      </c>
      <c r="B34" s="148" t="s">
        <v>84</v>
      </c>
    </row>
    <row r="35" spans="1:2" x14ac:dyDescent="0.2">
      <c r="A35" s="150" t="s">
        <v>453</v>
      </c>
      <c r="B35" s="148" t="s">
        <v>745</v>
      </c>
    </row>
    <row r="36" spans="1:2" x14ac:dyDescent="0.2">
      <c r="A36" s="150" t="s">
        <v>661</v>
      </c>
      <c r="B36" s="148" t="s">
        <v>746</v>
      </c>
    </row>
    <row r="37" spans="1:2" x14ac:dyDescent="0.2">
      <c r="A37" s="150" t="s">
        <v>822</v>
      </c>
      <c r="B37" s="148" t="s">
        <v>821</v>
      </c>
    </row>
    <row r="38" spans="1:2" x14ac:dyDescent="0.2">
      <c r="A38" s="150" t="s">
        <v>27</v>
      </c>
      <c r="B38" s="148" t="s">
        <v>85</v>
      </c>
    </row>
    <row r="39" spans="1:2" x14ac:dyDescent="0.2">
      <c r="A39" s="150" t="s">
        <v>454</v>
      </c>
      <c r="B39" s="148" t="s">
        <v>86</v>
      </c>
    </row>
    <row r="40" spans="1:2" x14ac:dyDescent="0.2">
      <c r="A40" s="150" t="s">
        <v>455</v>
      </c>
      <c r="B40" s="148" t="s">
        <v>87</v>
      </c>
    </row>
    <row r="41" spans="1:2" x14ac:dyDescent="0.2">
      <c r="A41" s="150" t="s">
        <v>456</v>
      </c>
      <c r="B41" s="148" t="s">
        <v>361</v>
      </c>
    </row>
    <row r="42" spans="1:2" x14ac:dyDescent="0.2">
      <c r="A42" s="150" t="s">
        <v>421</v>
      </c>
      <c r="B42" s="148" t="s">
        <v>89</v>
      </c>
    </row>
    <row r="43" spans="1:2" x14ac:dyDescent="0.2">
      <c r="A43" s="150" t="s">
        <v>457</v>
      </c>
      <c r="B43" s="148" t="s">
        <v>90</v>
      </c>
    </row>
    <row r="44" spans="1:2" x14ac:dyDescent="0.2">
      <c r="A44" s="150" t="s">
        <v>696</v>
      </c>
      <c r="B44" s="148" t="s">
        <v>747</v>
      </c>
    </row>
    <row r="45" spans="1:2" x14ac:dyDescent="0.2">
      <c r="A45" s="150" t="s">
        <v>28</v>
      </c>
      <c r="B45" s="148" t="s">
        <v>91</v>
      </c>
    </row>
    <row r="46" spans="1:2" x14ac:dyDescent="0.2">
      <c r="A46" s="150" t="s">
        <v>322</v>
      </c>
      <c r="B46" s="148" t="s">
        <v>323</v>
      </c>
    </row>
    <row r="47" spans="1:2" x14ac:dyDescent="0.2">
      <c r="A47" s="140" t="s">
        <v>458</v>
      </c>
      <c r="B47" s="146" t="s">
        <v>92</v>
      </c>
    </row>
    <row r="48" spans="1:2" x14ac:dyDescent="0.2">
      <c r="A48" s="140" t="s">
        <v>697</v>
      </c>
      <c r="B48" s="146" t="s">
        <v>362</v>
      </c>
    </row>
    <row r="49" spans="1:2" x14ac:dyDescent="0.2">
      <c r="A49" s="140" t="s">
        <v>698</v>
      </c>
      <c r="B49" s="146" t="s">
        <v>748</v>
      </c>
    </row>
    <row r="50" spans="1:2" x14ac:dyDescent="0.2">
      <c r="A50" s="140" t="s">
        <v>29</v>
      </c>
      <c r="B50" s="146" t="s">
        <v>93</v>
      </c>
    </row>
    <row r="51" spans="1:2" x14ac:dyDescent="0.2">
      <c r="A51" s="140" t="s">
        <v>699</v>
      </c>
      <c r="B51" s="146" t="s">
        <v>749</v>
      </c>
    </row>
    <row r="52" spans="1:2" x14ac:dyDescent="0.2">
      <c r="A52" s="140" t="s">
        <v>459</v>
      </c>
      <c r="B52" s="146" t="s">
        <v>94</v>
      </c>
    </row>
    <row r="53" spans="1:2" x14ac:dyDescent="0.2">
      <c r="A53" s="145" t="s">
        <v>436</v>
      </c>
      <c r="B53" s="146" t="s">
        <v>595</v>
      </c>
    </row>
    <row r="54" spans="1:2" x14ac:dyDescent="0.2">
      <c r="A54" s="145" t="s">
        <v>30</v>
      </c>
      <c r="B54" s="146" t="s">
        <v>95</v>
      </c>
    </row>
    <row r="55" spans="1:2" x14ac:dyDescent="0.2">
      <c r="A55" s="145" t="s">
        <v>363</v>
      </c>
      <c r="B55" s="146" t="s">
        <v>364</v>
      </c>
    </row>
    <row r="56" spans="1:2" x14ac:dyDescent="0.2">
      <c r="A56" s="145" t="s">
        <v>31</v>
      </c>
      <c r="B56" s="146" t="s">
        <v>96</v>
      </c>
    </row>
    <row r="57" spans="1:2" x14ac:dyDescent="0.2">
      <c r="A57" s="145" t="s">
        <v>324</v>
      </c>
      <c r="B57" s="146" t="s">
        <v>325</v>
      </c>
    </row>
    <row r="58" spans="1:2" x14ac:dyDescent="0.2">
      <c r="A58" s="145" t="s">
        <v>460</v>
      </c>
      <c r="B58" s="146" t="s">
        <v>97</v>
      </c>
    </row>
    <row r="59" spans="1:2" x14ac:dyDescent="0.2">
      <c r="A59" s="145" t="s">
        <v>422</v>
      </c>
      <c r="B59" s="146" t="s">
        <v>423</v>
      </c>
    </row>
    <row r="60" spans="1:2" x14ac:dyDescent="0.2">
      <c r="A60" s="145" t="s">
        <v>662</v>
      </c>
      <c r="B60" s="146" t="s">
        <v>750</v>
      </c>
    </row>
    <row r="61" spans="1:2" x14ac:dyDescent="0.2">
      <c r="A61" s="140" t="s">
        <v>823</v>
      </c>
      <c r="B61" s="146" t="s">
        <v>824</v>
      </c>
    </row>
    <row r="62" spans="1:2" x14ac:dyDescent="0.2">
      <c r="A62" s="147" t="s">
        <v>461</v>
      </c>
      <c r="B62" s="148" t="s">
        <v>98</v>
      </c>
    </row>
    <row r="63" spans="1:2" x14ac:dyDescent="0.2">
      <c r="A63" s="145" t="s">
        <v>462</v>
      </c>
      <c r="B63" s="146" t="s">
        <v>365</v>
      </c>
    </row>
    <row r="64" spans="1:2" x14ac:dyDescent="0.2">
      <c r="A64" s="145" t="s">
        <v>366</v>
      </c>
      <c r="B64" s="146" t="s">
        <v>424</v>
      </c>
    </row>
    <row r="65" spans="1:2" x14ac:dyDescent="0.2">
      <c r="A65" s="147" t="s">
        <v>32</v>
      </c>
      <c r="B65" s="148" t="s">
        <v>99</v>
      </c>
    </row>
    <row r="66" spans="1:2" x14ac:dyDescent="0.2">
      <c r="A66" s="145" t="s">
        <v>463</v>
      </c>
      <c r="B66" s="146" t="s">
        <v>100</v>
      </c>
    </row>
    <row r="67" spans="1:2" x14ac:dyDescent="0.2">
      <c r="A67" s="145" t="s">
        <v>464</v>
      </c>
      <c r="B67" s="146" t="s">
        <v>367</v>
      </c>
    </row>
    <row r="68" spans="1:2" x14ac:dyDescent="0.2">
      <c r="A68" s="145" t="s">
        <v>663</v>
      </c>
      <c r="B68" s="146" t="s">
        <v>101</v>
      </c>
    </row>
    <row r="69" spans="1:2" x14ac:dyDescent="0.2">
      <c r="A69" s="140" t="s">
        <v>33</v>
      </c>
      <c r="B69" s="146" t="s">
        <v>103</v>
      </c>
    </row>
    <row r="70" spans="1:2" x14ac:dyDescent="0.2">
      <c r="A70" s="140" t="s">
        <v>700</v>
      </c>
      <c r="B70" s="146" t="s">
        <v>751</v>
      </c>
    </row>
    <row r="71" spans="1:2" x14ac:dyDescent="0.2">
      <c r="A71" s="140" t="s">
        <v>465</v>
      </c>
      <c r="B71" s="146" t="s">
        <v>104</v>
      </c>
    </row>
    <row r="72" spans="1:2" x14ac:dyDescent="0.2">
      <c r="A72" s="140" t="s">
        <v>664</v>
      </c>
      <c r="B72" s="146" t="s">
        <v>665</v>
      </c>
    </row>
    <row r="73" spans="1:2" x14ac:dyDescent="0.2">
      <c r="A73" s="145" t="s">
        <v>368</v>
      </c>
      <c r="B73" s="146" t="s">
        <v>369</v>
      </c>
    </row>
    <row r="74" spans="1:2" x14ac:dyDescent="0.2">
      <c r="A74" s="145" t="s">
        <v>701</v>
      </c>
      <c r="B74" s="146" t="s">
        <v>752</v>
      </c>
    </row>
    <row r="75" spans="1:2" x14ac:dyDescent="0.2">
      <c r="A75" s="140" t="s">
        <v>799</v>
      </c>
      <c r="B75" s="146" t="s">
        <v>800</v>
      </c>
    </row>
    <row r="76" spans="1:2" x14ac:dyDescent="0.2">
      <c r="A76" s="145" t="s">
        <v>702</v>
      </c>
      <c r="B76" s="146" t="s">
        <v>753</v>
      </c>
    </row>
    <row r="77" spans="1:2" x14ac:dyDescent="0.2">
      <c r="A77" s="145" t="s">
        <v>703</v>
      </c>
      <c r="B77" s="146" t="s">
        <v>754</v>
      </c>
    </row>
    <row r="78" spans="1:2" x14ac:dyDescent="0.2">
      <c r="A78" s="145" t="s">
        <v>371</v>
      </c>
      <c r="B78" s="146" t="s">
        <v>105</v>
      </c>
    </row>
    <row r="79" spans="1:2" x14ac:dyDescent="0.2">
      <c r="A79" s="145" t="s">
        <v>466</v>
      </c>
      <c r="B79" s="146" t="s">
        <v>106</v>
      </c>
    </row>
    <row r="80" spans="1:2" x14ac:dyDescent="0.2">
      <c r="A80" s="145" t="s">
        <v>705</v>
      </c>
      <c r="B80" s="146" t="s">
        <v>756</v>
      </c>
    </row>
    <row r="81" spans="1:2" x14ac:dyDescent="0.2">
      <c r="A81" s="145" t="s">
        <v>372</v>
      </c>
      <c r="B81" s="146" t="s">
        <v>107</v>
      </c>
    </row>
    <row r="82" spans="1:2" x14ac:dyDescent="0.2">
      <c r="A82" s="145" t="s">
        <v>467</v>
      </c>
      <c r="B82" s="146" t="s">
        <v>666</v>
      </c>
    </row>
    <row r="83" spans="1:2" x14ac:dyDescent="0.2">
      <c r="A83" s="145" t="s">
        <v>468</v>
      </c>
      <c r="B83" s="146" t="s">
        <v>108</v>
      </c>
    </row>
    <row r="84" spans="1:2" x14ac:dyDescent="0.2">
      <c r="A84" s="145" t="s">
        <v>276</v>
      </c>
      <c r="B84" s="146" t="s">
        <v>277</v>
      </c>
    </row>
    <row r="85" spans="1:2" x14ac:dyDescent="0.2">
      <c r="A85" s="145" t="s">
        <v>425</v>
      </c>
      <c r="B85" s="146" t="s">
        <v>109</v>
      </c>
    </row>
    <row r="86" spans="1:2" x14ac:dyDescent="0.2">
      <c r="A86" s="145" t="s">
        <v>469</v>
      </c>
      <c r="B86" s="146" t="s">
        <v>110</v>
      </c>
    </row>
    <row r="87" spans="1:2" x14ac:dyDescent="0.2">
      <c r="A87" s="145" t="s">
        <v>470</v>
      </c>
      <c r="B87" s="146" t="s">
        <v>112</v>
      </c>
    </row>
    <row r="88" spans="1:2" x14ac:dyDescent="0.2">
      <c r="A88" s="145" t="s">
        <v>471</v>
      </c>
      <c r="B88" s="146" t="s">
        <v>258</v>
      </c>
    </row>
    <row r="89" spans="1:2" x14ac:dyDescent="0.2">
      <c r="A89" s="145" t="s">
        <v>278</v>
      </c>
      <c r="B89" s="146" t="s">
        <v>312</v>
      </c>
    </row>
    <row r="90" spans="1:2" x14ac:dyDescent="0.2">
      <c r="A90" s="145" t="s">
        <v>473</v>
      </c>
      <c r="B90" s="146" t="s">
        <v>602</v>
      </c>
    </row>
    <row r="91" spans="1:2" x14ac:dyDescent="0.2">
      <c r="A91" s="147" t="s">
        <v>474</v>
      </c>
      <c r="B91" s="148" t="s">
        <v>196</v>
      </c>
    </row>
    <row r="92" spans="1:2" x14ac:dyDescent="0.2">
      <c r="A92" s="149" t="s">
        <v>426</v>
      </c>
      <c r="B92" s="148" t="s">
        <v>218</v>
      </c>
    </row>
    <row r="93" spans="1:2" x14ac:dyDescent="0.2">
      <c r="A93" s="149" t="s">
        <v>475</v>
      </c>
      <c r="B93" s="148" t="s">
        <v>224</v>
      </c>
    </row>
    <row r="94" spans="1:2" x14ac:dyDescent="0.2">
      <c r="A94" s="150" t="s">
        <v>825</v>
      </c>
      <c r="B94" s="148" t="s">
        <v>826</v>
      </c>
    </row>
    <row r="95" spans="1:2" x14ac:dyDescent="0.2">
      <c r="A95" s="149" t="s">
        <v>427</v>
      </c>
      <c r="B95" s="148" t="s">
        <v>596</v>
      </c>
    </row>
    <row r="96" spans="1:2" x14ac:dyDescent="0.2">
      <c r="A96" s="149" t="s">
        <v>476</v>
      </c>
      <c r="B96" s="148" t="s">
        <v>142</v>
      </c>
    </row>
    <row r="97" spans="1:2" x14ac:dyDescent="0.2">
      <c r="A97" s="149" t="s">
        <v>34</v>
      </c>
      <c r="B97" s="148" t="s">
        <v>116</v>
      </c>
    </row>
    <row r="98" spans="1:2" x14ac:dyDescent="0.2">
      <c r="A98" s="149" t="s">
        <v>477</v>
      </c>
      <c r="B98" s="148" t="s">
        <v>117</v>
      </c>
    </row>
    <row r="99" spans="1:2" x14ac:dyDescent="0.2">
      <c r="A99" s="150" t="s">
        <v>478</v>
      </c>
      <c r="B99" s="148" t="s">
        <v>102</v>
      </c>
    </row>
    <row r="100" spans="1:2" x14ac:dyDescent="0.2">
      <c r="A100" s="150" t="s">
        <v>479</v>
      </c>
      <c r="B100" s="148" t="s">
        <v>118</v>
      </c>
    </row>
    <row r="101" spans="1:2" x14ac:dyDescent="0.2">
      <c r="A101" s="150" t="s">
        <v>480</v>
      </c>
      <c r="B101" s="148" t="s">
        <v>119</v>
      </c>
    </row>
    <row r="102" spans="1:2" x14ac:dyDescent="0.2">
      <c r="A102" s="150" t="s">
        <v>35</v>
      </c>
      <c r="B102" s="148" t="s">
        <v>120</v>
      </c>
    </row>
    <row r="103" spans="1:2" x14ac:dyDescent="0.2">
      <c r="A103" s="150" t="s">
        <v>36</v>
      </c>
      <c r="B103" s="148" t="s">
        <v>121</v>
      </c>
    </row>
    <row r="104" spans="1:2" x14ac:dyDescent="0.2">
      <c r="A104" s="150" t="s">
        <v>373</v>
      </c>
      <c r="B104" s="148" t="s">
        <v>412</v>
      </c>
    </row>
    <row r="105" spans="1:2" x14ac:dyDescent="0.2">
      <c r="A105" s="150" t="s">
        <v>706</v>
      </c>
      <c r="B105" s="148" t="s">
        <v>757</v>
      </c>
    </row>
    <row r="106" spans="1:2" x14ac:dyDescent="0.2">
      <c r="A106" s="150" t="s">
        <v>37</v>
      </c>
      <c r="B106" s="148" t="s">
        <v>122</v>
      </c>
    </row>
    <row r="107" spans="1:2" x14ac:dyDescent="0.2">
      <c r="A107" s="150" t="s">
        <v>689</v>
      </c>
      <c r="B107" s="148" t="s">
        <v>690</v>
      </c>
    </row>
    <row r="108" spans="1:2" x14ac:dyDescent="0.2">
      <c r="A108" s="150" t="s">
        <v>327</v>
      </c>
      <c r="B108" s="148" t="s">
        <v>328</v>
      </c>
    </row>
    <row r="109" spans="1:2" x14ac:dyDescent="0.2">
      <c r="A109" s="150" t="s">
        <v>801</v>
      </c>
      <c r="B109" s="148" t="s">
        <v>802</v>
      </c>
    </row>
    <row r="110" spans="1:2" x14ac:dyDescent="0.2">
      <c r="A110" s="150" t="s">
        <v>827</v>
      </c>
      <c r="B110" s="148" t="s">
        <v>821</v>
      </c>
    </row>
    <row r="111" spans="1:2" x14ac:dyDescent="0.2">
      <c r="A111" s="150" t="s">
        <v>481</v>
      </c>
      <c r="B111" s="148" t="s">
        <v>123</v>
      </c>
    </row>
    <row r="112" spans="1:2" x14ac:dyDescent="0.2">
      <c r="A112" s="150" t="s">
        <v>482</v>
      </c>
      <c r="B112" s="148" t="s">
        <v>124</v>
      </c>
    </row>
    <row r="113" spans="1:2" x14ac:dyDescent="0.2">
      <c r="A113" s="150" t="s">
        <v>38</v>
      </c>
      <c r="B113" s="148" t="s">
        <v>125</v>
      </c>
    </row>
    <row r="114" spans="1:2" x14ac:dyDescent="0.2">
      <c r="A114" s="150" t="s">
        <v>39</v>
      </c>
      <c r="B114" s="148" t="s">
        <v>126</v>
      </c>
    </row>
    <row r="115" spans="1:2" x14ac:dyDescent="0.2">
      <c r="A115" s="150" t="s">
        <v>374</v>
      </c>
      <c r="B115" s="148" t="s">
        <v>329</v>
      </c>
    </row>
    <row r="116" spans="1:2" x14ac:dyDescent="0.2">
      <c r="A116" s="140" t="s">
        <v>483</v>
      </c>
      <c r="B116" s="146" t="s">
        <v>330</v>
      </c>
    </row>
    <row r="117" spans="1:2" x14ac:dyDescent="0.2">
      <c r="A117" s="140" t="s">
        <v>40</v>
      </c>
      <c r="B117" s="146" t="s">
        <v>127</v>
      </c>
    </row>
    <row r="118" spans="1:2" x14ac:dyDescent="0.2">
      <c r="A118" s="151" t="s">
        <v>707</v>
      </c>
      <c r="B118" s="148" t="s">
        <v>331</v>
      </c>
    </row>
    <row r="119" spans="1:2" x14ac:dyDescent="0.2">
      <c r="A119" s="150" t="s">
        <v>484</v>
      </c>
      <c r="B119" s="148" t="s">
        <v>128</v>
      </c>
    </row>
    <row r="120" spans="1:2" x14ac:dyDescent="0.2">
      <c r="A120" s="150" t="s">
        <v>485</v>
      </c>
      <c r="B120" s="148" t="s">
        <v>279</v>
      </c>
    </row>
    <row r="121" spans="1:2" x14ac:dyDescent="0.2">
      <c r="A121" s="150" t="s">
        <v>828</v>
      </c>
      <c r="B121" s="148" t="s">
        <v>829</v>
      </c>
    </row>
    <row r="122" spans="1:2" x14ac:dyDescent="0.2">
      <c r="A122" s="140" t="s">
        <v>486</v>
      </c>
      <c r="B122" s="146" t="s">
        <v>603</v>
      </c>
    </row>
    <row r="123" spans="1:2" x14ac:dyDescent="0.2">
      <c r="A123" s="140" t="s">
        <v>41</v>
      </c>
      <c r="B123" s="146" t="s">
        <v>129</v>
      </c>
    </row>
    <row r="124" spans="1:2" x14ac:dyDescent="0.2">
      <c r="A124" s="140" t="s">
        <v>487</v>
      </c>
      <c r="B124" s="146" t="s">
        <v>667</v>
      </c>
    </row>
    <row r="125" spans="1:2" x14ac:dyDescent="0.2">
      <c r="A125" s="140" t="s">
        <v>668</v>
      </c>
      <c r="B125" s="146" t="s">
        <v>758</v>
      </c>
    </row>
    <row r="126" spans="1:2" x14ac:dyDescent="0.2">
      <c r="A126" s="140" t="s">
        <v>375</v>
      </c>
      <c r="B126" s="146" t="s">
        <v>413</v>
      </c>
    </row>
    <row r="127" spans="1:2" x14ac:dyDescent="0.2">
      <c r="A127" s="140" t="s">
        <v>830</v>
      </c>
      <c r="B127" s="146" t="s">
        <v>831</v>
      </c>
    </row>
    <row r="128" spans="1:2" x14ac:dyDescent="0.2">
      <c r="A128" s="140" t="s">
        <v>333</v>
      </c>
      <c r="B128" s="146" t="s">
        <v>334</v>
      </c>
    </row>
    <row r="129" spans="1:2" x14ac:dyDescent="0.2">
      <c r="A129" s="145" t="s">
        <v>42</v>
      </c>
      <c r="B129" s="146" t="s">
        <v>130</v>
      </c>
    </row>
    <row r="130" spans="1:2" x14ac:dyDescent="0.2">
      <c r="A130" s="145" t="s">
        <v>708</v>
      </c>
      <c r="B130" s="146">
        <v>0</v>
      </c>
    </row>
    <row r="131" spans="1:2" x14ac:dyDescent="0.2">
      <c r="A131" s="140" t="s">
        <v>709</v>
      </c>
      <c r="B131" s="146" t="s">
        <v>376</v>
      </c>
    </row>
    <row r="132" spans="1:2" x14ac:dyDescent="0.2">
      <c r="A132" s="140" t="s">
        <v>832</v>
      </c>
      <c r="B132" s="146" t="s">
        <v>821</v>
      </c>
    </row>
    <row r="133" spans="1:2" x14ac:dyDescent="0.2">
      <c r="A133" s="140" t="s">
        <v>669</v>
      </c>
      <c r="B133" s="146" t="s">
        <v>759</v>
      </c>
    </row>
    <row r="134" spans="1:2" x14ac:dyDescent="0.2">
      <c r="A134" s="140" t="s">
        <v>488</v>
      </c>
      <c r="B134" s="146" t="s">
        <v>313</v>
      </c>
    </row>
    <row r="135" spans="1:2" x14ac:dyDescent="0.2">
      <c r="A135" s="140" t="s">
        <v>489</v>
      </c>
      <c r="B135" s="146" t="s">
        <v>131</v>
      </c>
    </row>
    <row r="136" spans="1:2" x14ac:dyDescent="0.2">
      <c r="A136" s="140" t="s">
        <v>803</v>
      </c>
      <c r="B136" s="146" t="s">
        <v>804</v>
      </c>
    </row>
    <row r="137" spans="1:2" x14ac:dyDescent="0.2">
      <c r="A137" s="145" t="s">
        <v>490</v>
      </c>
      <c r="B137" s="146" t="s">
        <v>132</v>
      </c>
    </row>
    <row r="138" spans="1:2" x14ac:dyDescent="0.2">
      <c r="A138" s="145" t="s">
        <v>710</v>
      </c>
      <c r="B138" s="146" t="s">
        <v>760</v>
      </c>
    </row>
    <row r="139" spans="1:2" x14ac:dyDescent="0.2">
      <c r="A139" s="145" t="s">
        <v>491</v>
      </c>
      <c r="B139" s="146" t="s">
        <v>133</v>
      </c>
    </row>
    <row r="140" spans="1:2" x14ac:dyDescent="0.2">
      <c r="A140" s="145" t="s">
        <v>492</v>
      </c>
      <c r="B140" s="146" t="s">
        <v>335</v>
      </c>
    </row>
    <row r="141" spans="1:2" x14ac:dyDescent="0.2">
      <c r="A141" s="145" t="s">
        <v>377</v>
      </c>
      <c r="B141" s="146" t="s">
        <v>135</v>
      </c>
    </row>
    <row r="142" spans="1:2" x14ac:dyDescent="0.2">
      <c r="A142" s="145" t="s">
        <v>493</v>
      </c>
      <c r="B142" s="146" t="s">
        <v>136</v>
      </c>
    </row>
    <row r="143" spans="1:2" x14ac:dyDescent="0.2">
      <c r="A143" s="140" t="s">
        <v>833</v>
      </c>
      <c r="B143" s="146" t="s">
        <v>834</v>
      </c>
    </row>
    <row r="144" spans="1:2" x14ac:dyDescent="0.2">
      <c r="A144" s="145" t="s">
        <v>494</v>
      </c>
      <c r="B144" s="146" t="s">
        <v>280</v>
      </c>
    </row>
    <row r="145" spans="1:2" x14ac:dyDescent="0.2">
      <c r="A145" s="145" t="s">
        <v>495</v>
      </c>
      <c r="B145" s="146" t="s">
        <v>670</v>
      </c>
    </row>
    <row r="146" spans="1:2" x14ac:dyDescent="0.2">
      <c r="A146" s="145" t="s">
        <v>496</v>
      </c>
      <c r="B146" s="146" t="s">
        <v>139</v>
      </c>
    </row>
    <row r="147" spans="1:2" x14ac:dyDescent="0.2">
      <c r="A147" s="145" t="s">
        <v>711</v>
      </c>
      <c r="B147" s="146" t="s">
        <v>761</v>
      </c>
    </row>
    <row r="148" spans="1:2" x14ac:dyDescent="0.2">
      <c r="A148" s="145" t="s">
        <v>497</v>
      </c>
      <c r="B148" s="146" t="s">
        <v>140</v>
      </c>
    </row>
    <row r="149" spans="1:2" x14ac:dyDescent="0.2">
      <c r="A149" s="145" t="s">
        <v>671</v>
      </c>
      <c r="B149" s="146" t="s">
        <v>762</v>
      </c>
    </row>
    <row r="150" spans="1:2" x14ac:dyDescent="0.2">
      <c r="A150" s="145" t="s">
        <v>599</v>
      </c>
      <c r="B150" s="146" t="s">
        <v>604</v>
      </c>
    </row>
    <row r="151" spans="1:2" x14ac:dyDescent="0.2">
      <c r="A151" s="145" t="s">
        <v>498</v>
      </c>
      <c r="B151" s="146" t="s">
        <v>141</v>
      </c>
    </row>
    <row r="152" spans="1:2" x14ac:dyDescent="0.2">
      <c r="A152" s="145" t="s">
        <v>499</v>
      </c>
      <c r="B152" s="146" t="s">
        <v>143</v>
      </c>
    </row>
    <row r="153" spans="1:2" x14ac:dyDescent="0.2">
      <c r="A153" s="147" t="s">
        <v>500</v>
      </c>
      <c r="B153" s="148" t="s">
        <v>144</v>
      </c>
    </row>
    <row r="154" spans="1:2" x14ac:dyDescent="0.2">
      <c r="A154" s="149" t="s">
        <v>501</v>
      </c>
      <c r="B154" s="148" t="s">
        <v>597</v>
      </c>
    </row>
    <row r="155" spans="1:2" x14ac:dyDescent="0.2">
      <c r="A155" s="149" t="s">
        <v>378</v>
      </c>
      <c r="B155" s="148" t="s">
        <v>379</v>
      </c>
    </row>
    <row r="156" spans="1:2" x14ac:dyDescent="0.2">
      <c r="A156" s="149" t="s">
        <v>502</v>
      </c>
      <c r="B156" s="148" t="s">
        <v>145</v>
      </c>
    </row>
    <row r="157" spans="1:2" x14ac:dyDescent="0.2">
      <c r="A157" s="149" t="s">
        <v>712</v>
      </c>
      <c r="B157" s="148" t="s">
        <v>763</v>
      </c>
    </row>
    <row r="158" spans="1:2" x14ac:dyDescent="0.2">
      <c r="A158" s="149" t="s">
        <v>380</v>
      </c>
      <c r="B158" s="148" t="s">
        <v>314</v>
      </c>
    </row>
    <row r="159" spans="1:2" x14ac:dyDescent="0.2">
      <c r="A159" s="149" t="s">
        <v>381</v>
      </c>
      <c r="B159" s="148" t="s">
        <v>428</v>
      </c>
    </row>
    <row r="160" spans="1:2" x14ac:dyDescent="0.2">
      <c r="A160" s="149" t="s">
        <v>503</v>
      </c>
      <c r="B160" s="148" t="s">
        <v>146</v>
      </c>
    </row>
    <row r="161" spans="1:2" x14ac:dyDescent="0.2">
      <c r="A161" s="150" t="s">
        <v>835</v>
      </c>
      <c r="B161" s="148" t="s">
        <v>836</v>
      </c>
    </row>
    <row r="162" spans="1:2" x14ac:dyDescent="0.2">
      <c r="A162" s="149" t="s">
        <v>382</v>
      </c>
      <c r="B162" s="148" t="s">
        <v>383</v>
      </c>
    </row>
    <row r="163" spans="1:2" x14ac:dyDescent="0.2">
      <c r="A163" s="149" t="s">
        <v>504</v>
      </c>
      <c r="B163" s="148" t="s">
        <v>147</v>
      </c>
    </row>
    <row r="164" spans="1:2" x14ac:dyDescent="0.2">
      <c r="A164" s="145" t="s">
        <v>505</v>
      </c>
      <c r="B164" s="146" t="s">
        <v>148</v>
      </c>
    </row>
    <row r="165" spans="1:2" x14ac:dyDescent="0.2">
      <c r="A165" s="145" t="s">
        <v>713</v>
      </c>
      <c r="B165" s="146" t="s">
        <v>764</v>
      </c>
    </row>
    <row r="166" spans="1:2" x14ac:dyDescent="0.2">
      <c r="A166" s="145" t="s">
        <v>506</v>
      </c>
      <c r="B166" s="146" t="s">
        <v>765</v>
      </c>
    </row>
    <row r="167" spans="1:2" x14ac:dyDescent="0.2">
      <c r="A167" s="147" t="s">
        <v>507</v>
      </c>
      <c r="B167" s="148" t="s">
        <v>336</v>
      </c>
    </row>
    <row r="168" spans="1:2" x14ac:dyDescent="0.2">
      <c r="A168" s="149" t="s">
        <v>714</v>
      </c>
      <c r="B168" s="148" t="s">
        <v>598</v>
      </c>
    </row>
    <row r="169" spans="1:2" x14ac:dyDescent="0.2">
      <c r="A169" s="149" t="s">
        <v>672</v>
      </c>
      <c r="B169" s="148" t="s">
        <v>766</v>
      </c>
    </row>
    <row r="170" spans="1:2" x14ac:dyDescent="0.2">
      <c r="A170" s="150" t="s">
        <v>508</v>
      </c>
      <c r="B170" s="148" t="s">
        <v>149</v>
      </c>
    </row>
    <row r="171" spans="1:2" x14ac:dyDescent="0.2">
      <c r="A171" s="150" t="s">
        <v>715</v>
      </c>
      <c r="B171" s="148" t="s">
        <v>767</v>
      </c>
    </row>
    <row r="172" spans="1:2" x14ac:dyDescent="0.2">
      <c r="A172" s="150" t="s">
        <v>716</v>
      </c>
      <c r="B172" s="148" t="s">
        <v>768</v>
      </c>
    </row>
    <row r="173" spans="1:2" x14ac:dyDescent="0.2">
      <c r="A173" s="150" t="s">
        <v>43</v>
      </c>
      <c r="B173" s="148" t="s">
        <v>150</v>
      </c>
    </row>
    <row r="174" spans="1:2" x14ac:dyDescent="0.2">
      <c r="A174" s="150" t="s">
        <v>509</v>
      </c>
      <c r="B174" s="148" t="s">
        <v>151</v>
      </c>
    </row>
    <row r="175" spans="1:2" x14ac:dyDescent="0.2">
      <c r="A175" s="150" t="s">
        <v>44</v>
      </c>
      <c r="B175" s="148" t="s">
        <v>152</v>
      </c>
    </row>
    <row r="176" spans="1:2" x14ac:dyDescent="0.2">
      <c r="A176" s="150" t="s">
        <v>813</v>
      </c>
      <c r="B176" s="148" t="s">
        <v>814</v>
      </c>
    </row>
    <row r="177" spans="1:2" x14ac:dyDescent="0.2">
      <c r="A177" s="150" t="s">
        <v>805</v>
      </c>
      <c r="B177" s="148" t="s">
        <v>806</v>
      </c>
    </row>
    <row r="178" spans="1:2" x14ac:dyDescent="0.2">
      <c r="A178" s="150" t="s">
        <v>510</v>
      </c>
      <c r="B178" s="148" t="s">
        <v>155</v>
      </c>
    </row>
    <row r="179" spans="1:2" x14ac:dyDescent="0.2">
      <c r="A179" s="150" t="s">
        <v>511</v>
      </c>
      <c r="B179" s="148" t="s">
        <v>337</v>
      </c>
    </row>
    <row r="180" spans="1:2" x14ac:dyDescent="0.2">
      <c r="A180" s="150" t="s">
        <v>717</v>
      </c>
      <c r="B180" s="148" t="s">
        <v>332</v>
      </c>
    </row>
    <row r="181" spans="1:2" x14ac:dyDescent="0.2">
      <c r="A181" s="150" t="s">
        <v>512</v>
      </c>
      <c r="B181" s="148" t="s">
        <v>384</v>
      </c>
    </row>
    <row r="182" spans="1:2" x14ac:dyDescent="0.2">
      <c r="A182" s="150" t="s">
        <v>45</v>
      </c>
      <c r="B182" s="148" t="s">
        <v>156</v>
      </c>
    </row>
    <row r="183" spans="1:2" x14ac:dyDescent="0.2">
      <c r="A183" s="150" t="s">
        <v>837</v>
      </c>
      <c r="B183" s="148" t="s">
        <v>821</v>
      </c>
    </row>
    <row r="184" spans="1:2" x14ac:dyDescent="0.2">
      <c r="A184" s="149" t="s">
        <v>513</v>
      </c>
      <c r="B184" s="148" t="s">
        <v>157</v>
      </c>
    </row>
    <row r="185" spans="1:2" x14ac:dyDescent="0.2">
      <c r="A185" s="149" t="s">
        <v>46</v>
      </c>
      <c r="B185" s="148" t="s">
        <v>158</v>
      </c>
    </row>
    <row r="186" spans="1:2" x14ac:dyDescent="0.2">
      <c r="A186" s="149" t="s">
        <v>514</v>
      </c>
      <c r="B186" s="148" t="s">
        <v>159</v>
      </c>
    </row>
    <row r="187" spans="1:2" x14ac:dyDescent="0.2">
      <c r="A187" s="149" t="s">
        <v>515</v>
      </c>
      <c r="B187" s="148" t="s">
        <v>160</v>
      </c>
    </row>
    <row r="188" spans="1:2" x14ac:dyDescent="0.2">
      <c r="A188" s="150" t="s">
        <v>281</v>
      </c>
      <c r="B188" s="148" t="s">
        <v>282</v>
      </c>
    </row>
    <row r="189" spans="1:2" x14ac:dyDescent="0.2">
      <c r="A189" s="150" t="s">
        <v>718</v>
      </c>
      <c r="B189" s="148" t="s">
        <v>429</v>
      </c>
    </row>
    <row r="190" spans="1:2" x14ac:dyDescent="0.2">
      <c r="A190" s="150" t="s">
        <v>719</v>
      </c>
      <c r="B190" s="148" t="s">
        <v>173</v>
      </c>
    </row>
    <row r="191" spans="1:2" x14ac:dyDescent="0.2">
      <c r="A191" s="150" t="s">
        <v>47</v>
      </c>
      <c r="B191" s="148" t="s">
        <v>161</v>
      </c>
    </row>
    <row r="192" spans="1:2" x14ac:dyDescent="0.2">
      <c r="A192" s="150" t="s">
        <v>720</v>
      </c>
      <c r="B192" s="148" t="s">
        <v>162</v>
      </c>
    </row>
    <row r="193" spans="1:2" x14ac:dyDescent="0.2">
      <c r="A193" s="150" t="s">
        <v>673</v>
      </c>
      <c r="B193" s="148" t="s">
        <v>231</v>
      </c>
    </row>
    <row r="194" spans="1:2" x14ac:dyDescent="0.2">
      <c r="A194" s="150" t="s">
        <v>807</v>
      </c>
      <c r="B194" s="148" t="s">
        <v>808</v>
      </c>
    </row>
    <row r="195" spans="1:2" x14ac:dyDescent="0.2">
      <c r="A195" s="150" t="s">
        <v>48</v>
      </c>
      <c r="B195" s="148" t="s">
        <v>163</v>
      </c>
    </row>
    <row r="196" spans="1:2" x14ac:dyDescent="0.2">
      <c r="A196" s="150" t="s">
        <v>516</v>
      </c>
      <c r="B196" s="148" t="s">
        <v>164</v>
      </c>
    </row>
    <row r="197" spans="1:2" x14ac:dyDescent="0.2">
      <c r="A197" s="150" t="s">
        <v>49</v>
      </c>
      <c r="B197" s="148" t="s">
        <v>165</v>
      </c>
    </row>
    <row r="198" spans="1:2" x14ac:dyDescent="0.2">
      <c r="A198" s="150" t="s">
        <v>50</v>
      </c>
      <c r="B198" s="148" t="s">
        <v>167</v>
      </c>
    </row>
    <row r="199" spans="1:2" x14ac:dyDescent="0.2">
      <c r="A199" s="150" t="s">
        <v>385</v>
      </c>
      <c r="B199" s="148" t="s">
        <v>153</v>
      </c>
    </row>
    <row r="200" spans="1:2" x14ac:dyDescent="0.2">
      <c r="A200" s="150" t="s">
        <v>517</v>
      </c>
      <c r="B200" s="148" t="s">
        <v>169</v>
      </c>
    </row>
    <row r="201" spans="1:2" x14ac:dyDescent="0.2">
      <c r="A201" s="150" t="s">
        <v>283</v>
      </c>
      <c r="B201" s="148" t="s">
        <v>170</v>
      </c>
    </row>
    <row r="202" spans="1:2" x14ac:dyDescent="0.2">
      <c r="A202" s="150" t="s">
        <v>518</v>
      </c>
      <c r="B202" s="148" t="s">
        <v>171</v>
      </c>
    </row>
    <row r="203" spans="1:2" x14ac:dyDescent="0.2">
      <c r="A203" s="150" t="s">
        <v>688</v>
      </c>
      <c r="B203" s="148" t="s">
        <v>414</v>
      </c>
    </row>
    <row r="204" spans="1:2" x14ac:dyDescent="0.2">
      <c r="A204" s="150" t="s">
        <v>519</v>
      </c>
      <c r="B204" s="148" t="s">
        <v>338</v>
      </c>
    </row>
    <row r="205" spans="1:2" x14ac:dyDescent="0.2">
      <c r="A205" s="150" t="s">
        <v>520</v>
      </c>
      <c r="B205" s="148" t="s">
        <v>172</v>
      </c>
    </row>
    <row r="206" spans="1:2" x14ac:dyDescent="0.2">
      <c r="A206" s="150" t="s">
        <v>521</v>
      </c>
      <c r="B206" s="148" t="s">
        <v>386</v>
      </c>
    </row>
    <row r="207" spans="1:2" x14ac:dyDescent="0.2">
      <c r="A207" s="150" t="s">
        <v>522</v>
      </c>
      <c r="B207" s="148" t="s">
        <v>387</v>
      </c>
    </row>
    <row r="208" spans="1:2" x14ac:dyDescent="0.2">
      <c r="A208" s="150" t="s">
        <v>523</v>
      </c>
      <c r="B208" s="148" t="s">
        <v>174</v>
      </c>
    </row>
    <row r="209" spans="1:2" x14ac:dyDescent="0.2">
      <c r="A209" s="150" t="s">
        <v>721</v>
      </c>
      <c r="B209" s="148" t="s">
        <v>769</v>
      </c>
    </row>
    <row r="210" spans="1:2" x14ac:dyDescent="0.2">
      <c r="A210" s="150" t="s">
        <v>524</v>
      </c>
      <c r="B210" s="148" t="s">
        <v>175</v>
      </c>
    </row>
    <row r="211" spans="1:2" x14ac:dyDescent="0.2">
      <c r="A211" s="150" t="s">
        <v>284</v>
      </c>
      <c r="B211" s="148" t="s">
        <v>176</v>
      </c>
    </row>
    <row r="212" spans="1:2" x14ac:dyDescent="0.2">
      <c r="A212" s="150" t="s">
        <v>525</v>
      </c>
      <c r="B212" s="148" t="s">
        <v>177</v>
      </c>
    </row>
    <row r="213" spans="1:2" x14ac:dyDescent="0.2">
      <c r="A213" s="150" t="s">
        <v>526</v>
      </c>
      <c r="B213" s="148" t="s">
        <v>178</v>
      </c>
    </row>
    <row r="214" spans="1:2" x14ac:dyDescent="0.2">
      <c r="A214" s="150" t="s">
        <v>388</v>
      </c>
      <c r="B214" s="148" t="s">
        <v>430</v>
      </c>
    </row>
    <row r="215" spans="1:2" x14ac:dyDescent="0.2">
      <c r="A215" s="150" t="s">
        <v>527</v>
      </c>
      <c r="B215" s="148" t="s">
        <v>179</v>
      </c>
    </row>
    <row r="216" spans="1:2" x14ac:dyDescent="0.2">
      <c r="A216" s="150" t="s">
        <v>722</v>
      </c>
      <c r="B216" s="148" t="s">
        <v>770</v>
      </c>
    </row>
    <row r="217" spans="1:2" x14ac:dyDescent="0.2">
      <c r="A217" s="150" t="s">
        <v>528</v>
      </c>
      <c r="B217" s="148" t="s">
        <v>415</v>
      </c>
    </row>
    <row r="218" spans="1:2" x14ac:dyDescent="0.2">
      <c r="A218" s="150" t="s">
        <v>529</v>
      </c>
      <c r="B218" s="148" t="s">
        <v>339</v>
      </c>
    </row>
    <row r="219" spans="1:2" x14ac:dyDescent="0.2">
      <c r="A219" s="140" t="s">
        <v>530</v>
      </c>
      <c r="B219" s="146" t="s">
        <v>180</v>
      </c>
    </row>
    <row r="220" spans="1:2" x14ac:dyDescent="0.2">
      <c r="A220" s="151" t="s">
        <v>674</v>
      </c>
      <c r="B220" s="148" t="s">
        <v>315</v>
      </c>
    </row>
    <row r="221" spans="1:2" x14ac:dyDescent="0.2">
      <c r="A221" s="150" t="s">
        <v>389</v>
      </c>
      <c r="B221" s="148" t="s">
        <v>416</v>
      </c>
    </row>
    <row r="222" spans="1:2" x14ac:dyDescent="0.2">
      <c r="A222" s="150" t="s">
        <v>531</v>
      </c>
      <c r="B222" s="148" t="s">
        <v>181</v>
      </c>
    </row>
    <row r="223" spans="1:2" x14ac:dyDescent="0.2">
      <c r="A223" s="150" t="s">
        <v>838</v>
      </c>
      <c r="B223" s="148" t="s">
        <v>821</v>
      </c>
    </row>
    <row r="224" spans="1:2" x14ac:dyDescent="0.2">
      <c r="A224" s="150" t="s">
        <v>532</v>
      </c>
      <c r="B224" s="148" t="s">
        <v>182</v>
      </c>
    </row>
    <row r="225" spans="1:2" x14ac:dyDescent="0.2">
      <c r="A225" s="150" t="s">
        <v>51</v>
      </c>
      <c r="B225" s="148" t="s">
        <v>183</v>
      </c>
    </row>
    <row r="226" spans="1:2" x14ac:dyDescent="0.2">
      <c r="A226" s="150" t="s">
        <v>533</v>
      </c>
      <c r="B226" s="148" t="s">
        <v>675</v>
      </c>
    </row>
    <row r="227" spans="1:2" x14ac:dyDescent="0.2">
      <c r="A227" s="150" t="s">
        <v>723</v>
      </c>
      <c r="B227" s="148" t="s">
        <v>771</v>
      </c>
    </row>
    <row r="228" spans="1:2" x14ac:dyDescent="0.2">
      <c r="A228" s="150" t="s">
        <v>534</v>
      </c>
      <c r="B228" s="148" t="s">
        <v>340</v>
      </c>
    </row>
    <row r="229" spans="1:2" x14ac:dyDescent="0.2">
      <c r="A229" s="150" t="s">
        <v>535</v>
      </c>
      <c r="B229" s="148" t="s">
        <v>184</v>
      </c>
    </row>
    <row r="230" spans="1:2" x14ac:dyDescent="0.2">
      <c r="A230" s="150" t="s">
        <v>52</v>
      </c>
      <c r="B230" s="148" t="s">
        <v>185</v>
      </c>
    </row>
    <row r="231" spans="1:2" x14ac:dyDescent="0.2">
      <c r="A231" s="150" t="s">
        <v>285</v>
      </c>
      <c r="B231" s="148" t="s">
        <v>286</v>
      </c>
    </row>
    <row r="232" spans="1:2" x14ac:dyDescent="0.2">
      <c r="A232" s="150" t="s">
        <v>536</v>
      </c>
      <c r="B232" s="148" t="s">
        <v>134</v>
      </c>
    </row>
    <row r="233" spans="1:2" x14ac:dyDescent="0.2">
      <c r="A233" s="150" t="s">
        <v>537</v>
      </c>
      <c r="B233" s="148" t="s">
        <v>186</v>
      </c>
    </row>
    <row r="234" spans="1:2" x14ac:dyDescent="0.2">
      <c r="A234" s="150" t="s">
        <v>390</v>
      </c>
      <c r="B234" s="148" t="s">
        <v>391</v>
      </c>
    </row>
    <row r="235" spans="1:2" x14ac:dyDescent="0.2">
      <c r="A235" s="150" t="s">
        <v>538</v>
      </c>
      <c r="B235" s="148" t="s">
        <v>115</v>
      </c>
    </row>
    <row r="236" spans="1:2" x14ac:dyDescent="0.2">
      <c r="A236" s="150" t="s">
        <v>724</v>
      </c>
      <c r="B236" s="148" t="s">
        <v>392</v>
      </c>
    </row>
    <row r="237" spans="1:2" x14ac:dyDescent="0.2">
      <c r="A237" s="150" t="s">
        <v>53</v>
      </c>
      <c r="B237" s="148" t="s">
        <v>187</v>
      </c>
    </row>
    <row r="238" spans="1:2" x14ac:dyDescent="0.2">
      <c r="A238" s="150" t="s">
        <v>431</v>
      </c>
      <c r="B238" s="148" t="s">
        <v>432</v>
      </c>
    </row>
    <row r="239" spans="1:2" x14ac:dyDescent="0.2">
      <c r="A239" s="150" t="s">
        <v>54</v>
      </c>
      <c r="B239" s="148" t="s">
        <v>188</v>
      </c>
    </row>
    <row r="240" spans="1:2" x14ac:dyDescent="0.2">
      <c r="A240" s="150" t="s">
        <v>539</v>
      </c>
      <c r="B240" s="148" t="s">
        <v>189</v>
      </c>
    </row>
    <row r="241" spans="1:2" x14ac:dyDescent="0.2">
      <c r="A241" s="149" t="s">
        <v>540</v>
      </c>
      <c r="B241" s="148" t="s">
        <v>190</v>
      </c>
    </row>
    <row r="242" spans="1:2" x14ac:dyDescent="0.2">
      <c r="A242" s="150" t="s">
        <v>725</v>
      </c>
      <c r="B242" s="148" t="s">
        <v>772</v>
      </c>
    </row>
    <row r="243" spans="1:2" x14ac:dyDescent="0.2">
      <c r="A243" s="150" t="s">
        <v>55</v>
      </c>
      <c r="B243" s="148" t="s">
        <v>316</v>
      </c>
    </row>
    <row r="244" spans="1:2" x14ac:dyDescent="0.2">
      <c r="A244" s="150" t="s">
        <v>287</v>
      </c>
      <c r="B244" s="148" t="s">
        <v>191</v>
      </c>
    </row>
    <row r="245" spans="1:2" x14ac:dyDescent="0.2">
      <c r="A245" s="150" t="s">
        <v>541</v>
      </c>
      <c r="B245" s="148" t="s">
        <v>192</v>
      </c>
    </row>
    <row r="246" spans="1:2" x14ac:dyDescent="0.2">
      <c r="A246" s="140" t="s">
        <v>676</v>
      </c>
      <c r="B246" s="146" t="s">
        <v>773</v>
      </c>
    </row>
    <row r="247" spans="1:2" x14ac:dyDescent="0.2">
      <c r="A247" s="151" t="s">
        <v>56</v>
      </c>
      <c r="B247" s="148" t="s">
        <v>193</v>
      </c>
    </row>
    <row r="248" spans="1:2" x14ac:dyDescent="0.2">
      <c r="A248" s="150" t="s">
        <v>542</v>
      </c>
      <c r="B248" s="148" t="s">
        <v>194</v>
      </c>
    </row>
    <row r="249" spans="1:2" x14ac:dyDescent="0.2">
      <c r="A249" s="150" t="s">
        <v>726</v>
      </c>
      <c r="B249" s="148" t="s">
        <v>774</v>
      </c>
    </row>
    <row r="250" spans="1:2" x14ac:dyDescent="0.2">
      <c r="A250" s="150" t="s">
        <v>543</v>
      </c>
      <c r="B250" s="148" t="s">
        <v>195</v>
      </c>
    </row>
    <row r="251" spans="1:2" x14ac:dyDescent="0.2">
      <c r="A251" s="150" t="s">
        <v>57</v>
      </c>
      <c r="B251" s="148" t="s">
        <v>197</v>
      </c>
    </row>
    <row r="252" spans="1:2" x14ac:dyDescent="0.2">
      <c r="A252" s="150" t="s">
        <v>544</v>
      </c>
      <c r="B252" s="148" t="s">
        <v>198</v>
      </c>
    </row>
    <row r="253" spans="1:2" x14ac:dyDescent="0.2">
      <c r="A253" s="150" t="s">
        <v>727</v>
      </c>
      <c r="B253" s="148" t="s">
        <v>775</v>
      </c>
    </row>
    <row r="254" spans="1:2" x14ac:dyDescent="0.2">
      <c r="A254" s="150" t="s">
        <v>393</v>
      </c>
      <c r="B254" s="148" t="s">
        <v>417</v>
      </c>
    </row>
    <row r="255" spans="1:2" x14ac:dyDescent="0.2">
      <c r="A255" s="150" t="s">
        <v>545</v>
      </c>
      <c r="B255" s="148" t="s">
        <v>341</v>
      </c>
    </row>
    <row r="256" spans="1:2" x14ac:dyDescent="0.2">
      <c r="A256" s="150" t="s">
        <v>58</v>
      </c>
      <c r="B256" s="148" t="s">
        <v>199</v>
      </c>
    </row>
    <row r="257" spans="1:2" x14ac:dyDescent="0.2">
      <c r="A257" s="150" t="s">
        <v>546</v>
      </c>
      <c r="B257" s="148" t="s">
        <v>200</v>
      </c>
    </row>
    <row r="258" spans="1:2" x14ac:dyDescent="0.2">
      <c r="A258" s="150" t="s">
        <v>547</v>
      </c>
      <c r="B258" s="148" t="s">
        <v>776</v>
      </c>
    </row>
    <row r="259" spans="1:2" x14ac:dyDescent="0.2">
      <c r="A259" s="150" t="s">
        <v>548</v>
      </c>
      <c r="B259" s="148" t="s">
        <v>777</v>
      </c>
    </row>
    <row r="260" spans="1:2" x14ac:dyDescent="0.2">
      <c r="A260" s="150" t="s">
        <v>394</v>
      </c>
      <c r="B260" s="148" t="s">
        <v>342</v>
      </c>
    </row>
    <row r="261" spans="1:2" x14ac:dyDescent="0.2">
      <c r="A261" s="150" t="s">
        <v>549</v>
      </c>
      <c r="B261" s="148" t="s">
        <v>201</v>
      </c>
    </row>
    <row r="262" spans="1:2" x14ac:dyDescent="0.2">
      <c r="A262" s="150" t="s">
        <v>677</v>
      </c>
      <c r="B262" s="148" t="s">
        <v>778</v>
      </c>
    </row>
    <row r="263" spans="1:2" x14ac:dyDescent="0.2">
      <c r="A263" s="150" t="s">
        <v>678</v>
      </c>
      <c r="B263" s="148" t="s">
        <v>779</v>
      </c>
    </row>
    <row r="264" spans="1:2" x14ac:dyDescent="0.2">
      <c r="A264" s="150" t="s">
        <v>550</v>
      </c>
      <c r="B264" s="148" t="s">
        <v>202</v>
      </c>
    </row>
    <row r="265" spans="1:2" x14ac:dyDescent="0.2">
      <c r="A265" s="150" t="s">
        <v>551</v>
      </c>
      <c r="B265" s="148" t="s">
        <v>203</v>
      </c>
    </row>
    <row r="266" spans="1:2" x14ac:dyDescent="0.2">
      <c r="A266" s="150" t="s">
        <v>288</v>
      </c>
      <c r="B266" s="148" t="s">
        <v>204</v>
      </c>
    </row>
    <row r="267" spans="1:2" x14ac:dyDescent="0.2">
      <c r="A267" s="150" t="s">
        <v>59</v>
      </c>
      <c r="B267" s="148" t="s">
        <v>205</v>
      </c>
    </row>
    <row r="268" spans="1:2" x14ac:dyDescent="0.2">
      <c r="A268" s="149" t="s">
        <v>552</v>
      </c>
      <c r="B268" s="148" t="s">
        <v>206</v>
      </c>
    </row>
    <row r="269" spans="1:2" x14ac:dyDescent="0.2">
      <c r="A269" s="140" t="s">
        <v>553</v>
      </c>
      <c r="B269" s="146" t="s">
        <v>207</v>
      </c>
    </row>
    <row r="270" spans="1:2" x14ac:dyDescent="0.2">
      <c r="A270" s="151" t="s">
        <v>554</v>
      </c>
      <c r="B270" s="148" t="s">
        <v>208</v>
      </c>
    </row>
    <row r="271" spans="1:2" x14ac:dyDescent="0.2">
      <c r="A271" s="150" t="s">
        <v>555</v>
      </c>
      <c r="B271" s="148" t="s">
        <v>209</v>
      </c>
    </row>
    <row r="272" spans="1:2" x14ac:dyDescent="0.2">
      <c r="A272" s="150" t="s">
        <v>728</v>
      </c>
      <c r="B272" s="148" t="s">
        <v>210</v>
      </c>
    </row>
    <row r="273" spans="1:2" x14ac:dyDescent="0.2">
      <c r="A273" s="150" t="s">
        <v>60</v>
      </c>
      <c r="B273" s="148" t="s">
        <v>211</v>
      </c>
    </row>
    <row r="274" spans="1:2" x14ac:dyDescent="0.2">
      <c r="A274" s="150" t="s">
        <v>729</v>
      </c>
      <c r="B274" s="148" t="s">
        <v>780</v>
      </c>
    </row>
    <row r="275" spans="1:2" x14ac:dyDescent="0.2">
      <c r="A275" s="150" t="s">
        <v>809</v>
      </c>
      <c r="B275" s="148" t="s">
        <v>810</v>
      </c>
    </row>
    <row r="276" spans="1:2" x14ac:dyDescent="0.2">
      <c r="A276" s="150" t="s">
        <v>433</v>
      </c>
      <c r="B276" s="148" t="s">
        <v>212</v>
      </c>
    </row>
    <row r="277" spans="1:2" x14ac:dyDescent="0.2">
      <c r="A277" s="140" t="s">
        <v>679</v>
      </c>
      <c r="B277" s="146" t="s">
        <v>781</v>
      </c>
    </row>
    <row r="278" spans="1:2" x14ac:dyDescent="0.2">
      <c r="A278" s="140" t="s">
        <v>556</v>
      </c>
      <c r="B278" s="146" t="s">
        <v>680</v>
      </c>
    </row>
    <row r="279" spans="1:2" x14ac:dyDescent="0.2">
      <c r="A279" s="151" t="s">
        <v>557</v>
      </c>
      <c r="B279" s="148" t="s">
        <v>213</v>
      </c>
    </row>
    <row r="280" spans="1:2" x14ac:dyDescent="0.2">
      <c r="A280" s="150" t="s">
        <v>558</v>
      </c>
      <c r="B280" s="148" t="s">
        <v>214</v>
      </c>
    </row>
    <row r="281" spans="1:2" x14ac:dyDescent="0.2">
      <c r="A281" s="150" t="s">
        <v>730</v>
      </c>
      <c r="B281" s="148" t="s">
        <v>605</v>
      </c>
    </row>
    <row r="282" spans="1:2" x14ac:dyDescent="0.2">
      <c r="A282" s="150" t="s">
        <v>839</v>
      </c>
      <c r="B282" s="148" t="s">
        <v>840</v>
      </c>
    </row>
    <row r="283" spans="1:2" x14ac:dyDescent="0.2">
      <c r="A283" s="150" t="s">
        <v>681</v>
      </c>
      <c r="B283" s="148" t="s">
        <v>370</v>
      </c>
    </row>
    <row r="284" spans="1:2" x14ac:dyDescent="0.2">
      <c r="A284" s="150" t="s">
        <v>559</v>
      </c>
      <c r="B284" s="148" t="s">
        <v>215</v>
      </c>
    </row>
    <row r="285" spans="1:2" x14ac:dyDescent="0.2">
      <c r="A285" s="150" t="s">
        <v>343</v>
      </c>
      <c r="B285" s="148" t="s">
        <v>344</v>
      </c>
    </row>
    <row r="286" spans="1:2" x14ac:dyDescent="0.2">
      <c r="A286" s="150" t="s">
        <v>560</v>
      </c>
      <c r="B286" s="148" t="s">
        <v>216</v>
      </c>
    </row>
    <row r="287" spans="1:2" x14ac:dyDescent="0.2">
      <c r="A287" s="150" t="s">
        <v>561</v>
      </c>
      <c r="B287" s="148" t="s">
        <v>217</v>
      </c>
    </row>
    <row r="288" spans="1:2" x14ac:dyDescent="0.2">
      <c r="A288" s="150" t="s">
        <v>562</v>
      </c>
      <c r="B288" s="148" t="s">
        <v>219</v>
      </c>
    </row>
    <row r="289" spans="1:2" x14ac:dyDescent="0.2">
      <c r="A289" s="150" t="s">
        <v>682</v>
      </c>
      <c r="B289" s="148" t="s">
        <v>220</v>
      </c>
    </row>
    <row r="290" spans="1:2" x14ac:dyDescent="0.2">
      <c r="A290" s="150" t="s">
        <v>395</v>
      </c>
      <c r="B290" s="148" t="s">
        <v>782</v>
      </c>
    </row>
    <row r="291" spans="1:2" x14ac:dyDescent="0.2">
      <c r="A291" s="150" t="s">
        <v>563</v>
      </c>
      <c r="B291" s="148" t="s">
        <v>221</v>
      </c>
    </row>
    <row r="292" spans="1:2" x14ac:dyDescent="0.2">
      <c r="A292" s="150" t="s">
        <v>564</v>
      </c>
      <c r="B292" s="148" t="s">
        <v>222</v>
      </c>
    </row>
    <row r="293" spans="1:2" x14ac:dyDescent="0.2">
      <c r="A293" s="150" t="s">
        <v>815</v>
      </c>
      <c r="B293" s="148" t="s">
        <v>816</v>
      </c>
    </row>
    <row r="294" spans="1:2" x14ac:dyDescent="0.2">
      <c r="A294" s="149" t="s">
        <v>396</v>
      </c>
      <c r="B294" s="148" t="s">
        <v>345</v>
      </c>
    </row>
    <row r="295" spans="1:2" x14ac:dyDescent="0.2">
      <c r="A295" s="150" t="s">
        <v>289</v>
      </c>
      <c r="B295" s="148" t="s">
        <v>223</v>
      </c>
    </row>
    <row r="296" spans="1:2" x14ac:dyDescent="0.2">
      <c r="A296" s="140" t="s">
        <v>290</v>
      </c>
      <c r="B296" s="146" t="s">
        <v>72</v>
      </c>
    </row>
    <row r="297" spans="1:2" x14ac:dyDescent="0.2">
      <c r="A297" s="151" t="s">
        <v>397</v>
      </c>
      <c r="B297" s="148" t="s">
        <v>398</v>
      </c>
    </row>
    <row r="298" spans="1:2" x14ac:dyDescent="0.2">
      <c r="A298" s="150" t="s">
        <v>565</v>
      </c>
      <c r="B298" s="148" t="s">
        <v>317</v>
      </c>
    </row>
    <row r="299" spans="1:2" x14ac:dyDescent="0.2">
      <c r="A299" s="150" t="s">
        <v>731</v>
      </c>
      <c r="B299" s="148" t="s">
        <v>783</v>
      </c>
    </row>
    <row r="300" spans="1:2" x14ac:dyDescent="0.2">
      <c r="A300" s="150" t="s">
        <v>732</v>
      </c>
      <c r="B300" s="148" t="s">
        <v>683</v>
      </c>
    </row>
    <row r="301" spans="1:2" x14ac:dyDescent="0.2">
      <c r="A301" s="150" t="s">
        <v>566</v>
      </c>
      <c r="B301" s="148" t="s">
        <v>225</v>
      </c>
    </row>
    <row r="302" spans="1:2" x14ac:dyDescent="0.2">
      <c r="A302" s="150" t="s">
        <v>733</v>
      </c>
      <c r="B302" s="148" t="s">
        <v>784</v>
      </c>
    </row>
    <row r="303" spans="1:2" x14ac:dyDescent="0.2">
      <c r="A303" s="150" t="s">
        <v>841</v>
      </c>
      <c r="B303" s="148" t="s">
        <v>842</v>
      </c>
    </row>
    <row r="304" spans="1:2" x14ac:dyDescent="0.2">
      <c r="A304" s="149" t="s">
        <v>734</v>
      </c>
      <c r="B304" s="148" t="s">
        <v>785</v>
      </c>
    </row>
    <row r="305" spans="1:2" x14ac:dyDescent="0.2">
      <c r="A305" s="150" t="s">
        <v>434</v>
      </c>
      <c r="B305" s="148" t="s">
        <v>226</v>
      </c>
    </row>
    <row r="306" spans="1:2" x14ac:dyDescent="0.2">
      <c r="A306" s="150" t="s">
        <v>735</v>
      </c>
      <c r="B306" s="148" t="s">
        <v>786</v>
      </c>
    </row>
    <row r="307" spans="1:2" x14ac:dyDescent="0.2">
      <c r="A307" s="150" t="s">
        <v>567</v>
      </c>
      <c r="B307" s="148" t="s">
        <v>346</v>
      </c>
    </row>
    <row r="308" spans="1:2" x14ac:dyDescent="0.2">
      <c r="A308" s="150" t="s">
        <v>736</v>
      </c>
      <c r="B308" s="148" t="s">
        <v>787</v>
      </c>
    </row>
    <row r="309" spans="1:2" x14ac:dyDescent="0.2">
      <c r="A309" s="150" t="s">
        <v>811</v>
      </c>
      <c r="B309" s="148" t="s">
        <v>812</v>
      </c>
    </row>
    <row r="310" spans="1:2" x14ac:dyDescent="0.2">
      <c r="A310" s="150" t="s">
        <v>399</v>
      </c>
      <c r="B310" s="148" t="s">
        <v>241</v>
      </c>
    </row>
    <row r="311" spans="1:2" x14ac:dyDescent="0.2">
      <c r="A311" s="150" t="s">
        <v>568</v>
      </c>
      <c r="B311" s="148" t="s">
        <v>154</v>
      </c>
    </row>
    <row r="312" spans="1:2" x14ac:dyDescent="0.2">
      <c r="A312" s="150" t="s">
        <v>569</v>
      </c>
      <c r="B312" s="148" t="s">
        <v>229</v>
      </c>
    </row>
    <row r="313" spans="1:2" x14ac:dyDescent="0.2">
      <c r="A313" s="150" t="s">
        <v>570</v>
      </c>
      <c r="B313" s="148" t="s">
        <v>230</v>
      </c>
    </row>
    <row r="314" spans="1:2" x14ac:dyDescent="0.2">
      <c r="A314" s="150" t="s">
        <v>737</v>
      </c>
      <c r="B314" s="148" t="s">
        <v>788</v>
      </c>
    </row>
    <row r="315" spans="1:2" x14ac:dyDescent="0.2">
      <c r="A315" s="150" t="s">
        <v>571</v>
      </c>
      <c r="B315" s="148" t="s">
        <v>347</v>
      </c>
    </row>
    <row r="316" spans="1:2" x14ac:dyDescent="0.2">
      <c r="A316" s="150" t="s">
        <v>572</v>
      </c>
      <c r="B316" s="148" t="s">
        <v>227</v>
      </c>
    </row>
    <row r="317" spans="1:2" x14ac:dyDescent="0.2">
      <c r="A317" s="150" t="s">
        <v>738</v>
      </c>
      <c r="B317" s="148" t="s">
        <v>789</v>
      </c>
    </row>
    <row r="318" spans="1:2" x14ac:dyDescent="0.2">
      <c r="A318" s="150" t="s">
        <v>61</v>
      </c>
      <c r="B318" s="148" t="s">
        <v>232</v>
      </c>
    </row>
    <row r="319" spans="1:2" x14ac:dyDescent="0.2">
      <c r="A319" s="150" t="s">
        <v>291</v>
      </c>
      <c r="B319" s="148" t="s">
        <v>74</v>
      </c>
    </row>
    <row r="320" spans="1:2" x14ac:dyDescent="0.2">
      <c r="A320" s="149" t="s">
        <v>573</v>
      </c>
      <c r="B320" s="148" t="s">
        <v>114</v>
      </c>
    </row>
    <row r="321" spans="1:2" x14ac:dyDescent="0.2">
      <c r="A321" s="150" t="s">
        <v>739</v>
      </c>
      <c r="B321" s="148" t="s">
        <v>138</v>
      </c>
    </row>
    <row r="322" spans="1:2" x14ac:dyDescent="0.2">
      <c r="A322" s="150" t="s">
        <v>684</v>
      </c>
      <c r="B322" s="148" t="s">
        <v>166</v>
      </c>
    </row>
    <row r="323" spans="1:2" x14ac:dyDescent="0.2">
      <c r="A323" s="149" t="s">
        <v>574</v>
      </c>
      <c r="B323" s="148" t="s">
        <v>685</v>
      </c>
    </row>
    <row r="324" spans="1:2" x14ac:dyDescent="0.2">
      <c r="A324" s="150" t="s">
        <v>575</v>
      </c>
      <c r="B324" s="148" t="s">
        <v>168</v>
      </c>
    </row>
    <row r="325" spans="1:2" x14ac:dyDescent="0.2">
      <c r="A325" s="150" t="s">
        <v>576</v>
      </c>
      <c r="B325" s="148" t="s">
        <v>233</v>
      </c>
    </row>
    <row r="326" spans="1:2" x14ac:dyDescent="0.2">
      <c r="A326" s="150" t="s">
        <v>292</v>
      </c>
      <c r="B326" s="148" t="s">
        <v>137</v>
      </c>
    </row>
    <row r="327" spans="1:2" x14ac:dyDescent="0.2">
      <c r="A327" s="150" t="s">
        <v>293</v>
      </c>
      <c r="B327" s="148" t="s">
        <v>294</v>
      </c>
    </row>
    <row r="328" spans="1:2" x14ac:dyDescent="0.2">
      <c r="A328" s="150" t="s">
        <v>577</v>
      </c>
      <c r="B328" s="148" t="s">
        <v>234</v>
      </c>
    </row>
    <row r="329" spans="1:2" x14ac:dyDescent="0.2">
      <c r="A329" s="150" t="s">
        <v>578</v>
      </c>
      <c r="B329" s="148" t="s">
        <v>235</v>
      </c>
    </row>
    <row r="330" spans="1:2" x14ac:dyDescent="0.2">
      <c r="A330" s="150" t="s">
        <v>740</v>
      </c>
      <c r="B330" s="148" t="s">
        <v>790</v>
      </c>
    </row>
    <row r="331" spans="1:2" x14ac:dyDescent="0.2">
      <c r="A331" s="150" t="s">
        <v>400</v>
      </c>
      <c r="B331" s="148" t="s">
        <v>401</v>
      </c>
    </row>
    <row r="332" spans="1:2" x14ac:dyDescent="0.2">
      <c r="A332" s="150" t="s">
        <v>579</v>
      </c>
      <c r="B332" s="148" t="s">
        <v>236</v>
      </c>
    </row>
    <row r="333" spans="1:2" x14ac:dyDescent="0.2">
      <c r="A333" s="150" t="s">
        <v>580</v>
      </c>
      <c r="B333" s="148" t="s">
        <v>237</v>
      </c>
    </row>
    <row r="334" spans="1:2" x14ac:dyDescent="0.2">
      <c r="A334" s="150" t="s">
        <v>686</v>
      </c>
      <c r="B334" s="148" t="s">
        <v>113</v>
      </c>
    </row>
    <row r="335" spans="1:2" x14ac:dyDescent="0.2">
      <c r="A335" s="150" t="s">
        <v>582</v>
      </c>
      <c r="B335" s="148" t="s">
        <v>247</v>
      </c>
    </row>
    <row r="336" spans="1:2" x14ac:dyDescent="0.2">
      <c r="A336" s="150" t="s">
        <v>843</v>
      </c>
      <c r="B336" s="148" t="s">
        <v>844</v>
      </c>
    </row>
    <row r="337" spans="1:2" x14ac:dyDescent="0.2">
      <c r="A337" s="150" t="s">
        <v>687</v>
      </c>
      <c r="B337" s="148" t="s">
        <v>791</v>
      </c>
    </row>
    <row r="338" spans="1:2" x14ac:dyDescent="0.2">
      <c r="A338" s="150" t="s">
        <v>583</v>
      </c>
      <c r="B338" s="148" t="s">
        <v>228</v>
      </c>
    </row>
    <row r="339" spans="1:2" x14ac:dyDescent="0.2">
      <c r="A339" s="150" t="s">
        <v>584</v>
      </c>
      <c r="B339" s="148" t="s">
        <v>295</v>
      </c>
    </row>
    <row r="340" spans="1:2" x14ac:dyDescent="0.2">
      <c r="A340" s="150" t="s">
        <v>585</v>
      </c>
      <c r="B340" s="148" t="s">
        <v>238</v>
      </c>
    </row>
    <row r="341" spans="1:2" x14ac:dyDescent="0.2">
      <c r="A341" s="150" t="s">
        <v>296</v>
      </c>
      <c r="B341" s="148" t="s">
        <v>239</v>
      </c>
    </row>
    <row r="342" spans="1:2" x14ac:dyDescent="0.2">
      <c r="A342" s="150" t="s">
        <v>845</v>
      </c>
      <c r="B342" s="148" t="s">
        <v>846</v>
      </c>
    </row>
    <row r="343" spans="1:2" x14ac:dyDescent="0.2">
      <c r="A343" s="150" t="s">
        <v>847</v>
      </c>
      <c r="B343" s="148" t="s">
        <v>848</v>
      </c>
    </row>
    <row r="344" spans="1:2" x14ac:dyDescent="0.2">
      <c r="A344" s="150" t="s">
        <v>297</v>
      </c>
      <c r="B344" s="148" t="s">
        <v>240</v>
      </c>
    </row>
    <row r="345" spans="1:2" x14ac:dyDescent="0.2">
      <c r="A345" s="150" t="s">
        <v>402</v>
      </c>
      <c r="B345" s="148" t="s">
        <v>348</v>
      </c>
    </row>
    <row r="346" spans="1:2" x14ac:dyDescent="0.2">
      <c r="A346" s="150" t="s">
        <v>403</v>
      </c>
      <c r="B346" s="148" t="s">
        <v>404</v>
      </c>
    </row>
    <row r="347" spans="1:2" x14ac:dyDescent="0.2">
      <c r="A347" s="150" t="s">
        <v>405</v>
      </c>
      <c r="B347" s="148" t="s">
        <v>349</v>
      </c>
    </row>
    <row r="348" spans="1:2" x14ac:dyDescent="0.2">
      <c r="A348" s="150" t="s">
        <v>586</v>
      </c>
      <c r="B348" s="148" t="s">
        <v>242</v>
      </c>
    </row>
    <row r="349" spans="1:2" x14ac:dyDescent="0.2">
      <c r="A349" s="150" t="s">
        <v>62</v>
      </c>
      <c r="B349" s="148" t="s">
        <v>243</v>
      </c>
    </row>
    <row r="350" spans="1:2" x14ac:dyDescent="0.2">
      <c r="A350" s="150" t="s">
        <v>587</v>
      </c>
      <c r="B350" s="148" t="s">
        <v>244</v>
      </c>
    </row>
    <row r="351" spans="1:2" x14ac:dyDescent="0.2">
      <c r="A351" s="150" t="s">
        <v>588</v>
      </c>
      <c r="B351" s="148" t="s">
        <v>245</v>
      </c>
    </row>
    <row r="352" spans="1:2" x14ac:dyDescent="0.2">
      <c r="A352" s="150" t="s">
        <v>849</v>
      </c>
      <c r="B352" s="148" t="s">
        <v>850</v>
      </c>
    </row>
    <row r="353" spans="1:2" x14ac:dyDescent="0.2">
      <c r="A353" s="150" t="s">
        <v>589</v>
      </c>
      <c r="B353" s="148" t="s">
        <v>246</v>
      </c>
    </row>
    <row r="354" spans="1:2" x14ac:dyDescent="0.2">
      <c r="A354" s="150" t="s">
        <v>318</v>
      </c>
      <c r="B354" s="148" t="s">
        <v>319</v>
      </c>
    </row>
    <row r="355" spans="1:2" x14ac:dyDescent="0.2">
      <c r="A355" s="150" t="s">
        <v>590</v>
      </c>
      <c r="B355" s="148" t="s">
        <v>435</v>
      </c>
    </row>
    <row r="356" spans="1:2" x14ac:dyDescent="0.2">
      <c r="A356" s="150" t="s">
        <v>591</v>
      </c>
      <c r="B356" s="148" t="s">
        <v>248</v>
      </c>
    </row>
    <row r="357" spans="1:2" x14ac:dyDescent="0.2">
      <c r="A357" s="150" t="s">
        <v>593</v>
      </c>
      <c r="B357" s="148" t="s">
        <v>250</v>
      </c>
    </row>
    <row r="358" spans="1:2" x14ac:dyDescent="0.2">
      <c r="A358" s="150" t="s">
        <v>63</v>
      </c>
      <c r="B358" s="148" t="s">
        <v>251</v>
      </c>
    </row>
    <row r="359" spans="1:2" x14ac:dyDescent="0.2">
      <c r="A359" s="150" t="s">
        <v>64</v>
      </c>
      <c r="B359" s="148" t="s">
        <v>252</v>
      </c>
    </row>
    <row r="360" spans="1:2" x14ac:dyDescent="0.2">
      <c r="A360" s="150" t="s">
        <v>741</v>
      </c>
      <c r="B360" s="148" t="s">
        <v>253</v>
      </c>
    </row>
    <row r="361" spans="1:2" x14ac:dyDescent="0.2">
      <c r="A361" s="150" t="s">
        <v>298</v>
      </c>
      <c r="B361" s="148" t="s">
        <v>782</v>
      </c>
    </row>
    <row r="362" spans="1:2" x14ac:dyDescent="0.2">
      <c r="A362" s="150" t="s">
        <v>594</v>
      </c>
      <c r="B362" s="148" t="s">
        <v>254</v>
      </c>
    </row>
    <row r="363" spans="1:2" x14ac:dyDescent="0.2">
      <c r="A363" s="150" t="s">
        <v>406</v>
      </c>
      <c r="B363" s="148" t="s">
        <v>255</v>
      </c>
    </row>
  </sheetData>
  <sheetProtection algorithmName="SHA-512" hashValue="LoqhTT/HAAw5Wif3LBbeg6WywmkDALRofTTkWut9s6K3qXe8MdGvM8hvMHuZqU8364X+QKEyoJVNkKmy/LxIgA==" saltValue="wTlPT+TToY/9mEq8tLROFA==" spinCount="100000" sheet="1" objects="1" scenarios="1"/>
  <autoFilter ref="A2:B2" xr:uid="{00000000-0001-0000-0500-000000000000}">
    <sortState xmlns:xlrd2="http://schemas.microsoft.com/office/spreadsheetml/2017/richdata2" ref="A3:B345">
      <sortCondition ref="A2:A345"/>
    </sortState>
  </autoFilter>
  <sortState xmlns:xlrd2="http://schemas.microsoft.com/office/spreadsheetml/2017/richdata2" ref="A3:B340">
    <sortCondition ref="A333"/>
  </sortState>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Instructions</vt:lpstr>
      <vt:lpstr>Travel Sheet</vt:lpstr>
      <vt:lpstr>Summary for Importing</vt:lpstr>
      <vt:lpstr>Funding Categories</vt:lpstr>
      <vt:lpstr>FCS Detail (Club Sports Only)</vt:lpstr>
      <vt:lpstr>FCS Clubs</vt:lpstr>
      <vt:lpstr>Database</vt:lpstr>
      <vt:lpstr>Females</vt:lpstr>
      <vt:lpstr>Group</vt:lpstr>
      <vt:lpstr>In_State?</vt:lpstr>
      <vt:lpstr>Individual</vt:lpstr>
      <vt:lpstr>InState?</vt:lpstr>
      <vt:lpstr>Lodging?</vt:lpstr>
      <vt:lpstr>Males</vt:lpstr>
      <vt:lpstr>Miles</vt:lpstr>
      <vt:lpstr>'Travel Sheet'!Print_Area</vt:lpstr>
      <vt:lpstr>Rental_miles</vt:lpstr>
      <vt:lpstr>Rental?</vt:lpstr>
      <vt:lpstr>RentalMiles</vt:lpstr>
      <vt:lpstr>Transport</vt:lpstr>
      <vt:lpstr>Transportation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Agarwal, Parth</cp:lastModifiedBy>
  <cp:lastPrinted>2018-07-11T15:03:26Z</cp:lastPrinted>
  <dcterms:created xsi:type="dcterms:W3CDTF">2017-07-13T15:13:08Z</dcterms:created>
  <dcterms:modified xsi:type="dcterms:W3CDTF">2025-02-24T18:13:55Z</dcterms:modified>
</cp:coreProperties>
</file>